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195" windowHeight="11250" activeTab="0"/>
  </bookViews>
  <sheets>
    <sheet name="Calculator" sheetId="1" r:id="rId1"/>
    <sheet name="Explanatory Notes" sheetId="2" r:id="rId2"/>
    <sheet name="Revision History" sheetId="3" state="hidden" r:id="rId3"/>
  </sheets>
  <externalReferences>
    <externalReference r:id="rId6"/>
  </externalReferences>
  <definedNames>
    <definedName name="N_fx">'[1]SelectedDevice'!$G$3</definedName>
    <definedName name="Rs_fn">'[1]SelectedDevice'!$C$6</definedName>
    <definedName name="VF_fx">'[1]SelectedDevice'!$G$5</definedName>
    <definedName name="VLED_fx">'[1]SelectedDevice'!$G$4</definedName>
  </definedNames>
  <calcPr fullCalcOnLoad="1" iterate="1" iterateCount="100" iterateDelta="0.001"/>
</workbook>
</file>

<file path=xl/sharedStrings.xml><?xml version="1.0" encoding="utf-8"?>
<sst xmlns="http://schemas.openxmlformats.org/spreadsheetml/2006/main" count="119" uniqueCount="96">
  <si>
    <t>INPUTS</t>
  </si>
  <si>
    <t>RESULTS</t>
  </si>
  <si>
    <t>A</t>
  </si>
  <si>
    <t>V</t>
  </si>
  <si>
    <t>°C</t>
  </si>
  <si>
    <t>Number of LEDs</t>
  </si>
  <si>
    <t>Ohm</t>
  </si>
  <si>
    <t>W</t>
  </si>
  <si>
    <t>%</t>
  </si>
  <si>
    <t>Electrical Power efficiency</t>
  </si>
  <si>
    <t>Vcc</t>
  </si>
  <si>
    <t>Power Supply Voltage</t>
  </si>
  <si>
    <t>N</t>
  </si>
  <si>
    <t>Input System Design Parameters</t>
  </si>
  <si>
    <t>Ambient Temp</t>
  </si>
  <si>
    <r>
      <t>LED Current</t>
    </r>
    <r>
      <rPr>
        <b/>
        <sz val="10"/>
        <rFont val="Trebuchet MS"/>
        <family val="2"/>
      </rPr>
      <t>, T</t>
    </r>
    <r>
      <rPr>
        <b/>
        <vertAlign val="subscript"/>
        <sz val="10"/>
        <rFont val="Trebuchet MS"/>
        <family val="2"/>
      </rPr>
      <t>A</t>
    </r>
    <r>
      <rPr>
        <b/>
        <sz val="10"/>
        <rFont val="Trebuchet MS"/>
        <family val="2"/>
      </rPr>
      <t>=25°C</t>
    </r>
  </si>
  <si>
    <r>
      <t>V</t>
    </r>
    <r>
      <rPr>
        <b/>
        <vertAlign val="subscript"/>
        <sz val="10"/>
        <rFont val="Trebuchet MS"/>
        <family val="2"/>
      </rPr>
      <t>FLED</t>
    </r>
  </si>
  <si>
    <r>
      <t>V</t>
    </r>
    <r>
      <rPr>
        <b/>
        <vertAlign val="subscript"/>
        <sz val="10"/>
        <rFont val="Trebuchet MS"/>
        <family val="2"/>
      </rPr>
      <t>F</t>
    </r>
    <r>
      <rPr>
        <b/>
        <sz val="10"/>
        <rFont val="Trebuchet MS"/>
        <family val="2"/>
      </rPr>
      <t xml:space="preserve"> per LED at I</t>
    </r>
    <r>
      <rPr>
        <b/>
        <vertAlign val="subscript"/>
        <sz val="10"/>
        <rFont val="Trebuchet MS"/>
        <family val="2"/>
      </rPr>
      <t>LED</t>
    </r>
  </si>
  <si>
    <t>Output Parameters</t>
  </si>
  <si>
    <t>TA</t>
  </si>
  <si>
    <t>RS</t>
  </si>
  <si>
    <t>VDS</t>
  </si>
  <si>
    <t>Iled at TA</t>
  </si>
  <si>
    <t>Total Vled String Voltage Drop</t>
  </si>
  <si>
    <r>
      <t>I</t>
    </r>
    <r>
      <rPr>
        <b/>
        <vertAlign val="subscript"/>
        <sz val="10"/>
        <rFont val="Trebuchet MS"/>
        <family val="2"/>
      </rPr>
      <t>LED</t>
    </r>
  </si>
  <si>
    <t>DLD101 Junction temp</t>
  </si>
  <si>
    <t>Power DLD101</t>
  </si>
  <si>
    <t>mm</t>
  </si>
  <si>
    <t>°C/W</t>
  </si>
  <si>
    <t>Notes:</t>
  </si>
  <si>
    <t>See Notes 1 and 2</t>
  </si>
  <si>
    <t>Issue 1</t>
  </si>
  <si>
    <t>Square PCB length</t>
  </si>
  <si>
    <t>Theta Junction to Ambient</t>
  </si>
  <si>
    <t>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t>
  </si>
  <si>
    <t>Input parameters</t>
  </si>
  <si>
    <t>Typical Value</t>
  </si>
  <si>
    <t>Notes</t>
  </si>
  <si>
    <t>The theoretical efficiency is calculated as a percentage of total average power out/total average power in. The theoretical efficiency is calculated assuming the ambient temperature as 25C, and does not varies with temperature.</t>
  </si>
  <si>
    <t>Outputs</t>
  </si>
  <si>
    <t>Inputs</t>
  </si>
  <si>
    <t>The DLD101 calculator is a tool for estimating the performance of the DLD101 device in various applications.")</t>
  </si>
  <si>
    <t>Note that this calculator uses the data sheet calculation methods. Differences will exist between the calculated and real device performance, particularly at extremes of supply voltage and with high circuit resistances. Results should be practically checked to verify design suitability</t>
  </si>
  <si>
    <t>1+</t>
  </si>
  <si>
    <t>output parameters</t>
  </si>
  <si>
    <t>Enter a value for Vin. The calculator accepts values between 1.2V and 50V</t>
  </si>
  <si>
    <t>Enter the number of series connected LEDs in the application. The typical value refer to a white LED.  The calculator issues warnings if the total LED voltage drop (N x VLED) is within 1.2V of Vin.</t>
  </si>
  <si>
    <t>Enter a value for the forward voltage of the LED at the required average output current. The calculator issues warnings if the total LED voltage drop (N x VLED) is within 1.2V of Vin.</t>
  </si>
  <si>
    <t>Enter the device ambient temperature. The calculator accepts values in the range -55 to 155</t>
  </si>
  <si>
    <t>3mm to 60mm</t>
  </si>
  <si>
    <t>DLD101 calculator - issue 1.0</t>
  </si>
  <si>
    <t>The calculator contains the following list of hidden sheets:-</t>
  </si>
  <si>
    <t>Revision History</t>
  </si>
  <si>
    <t>List of Changes of DLD101 Calculator</t>
  </si>
  <si>
    <t>Unhidden Sheets Used by the Calculator:</t>
  </si>
  <si>
    <t>Hidden Sheets by the Calculator:</t>
  </si>
  <si>
    <t>Calculator</t>
  </si>
  <si>
    <t>Explanatory Notes</t>
  </si>
  <si>
    <t>DLD101 calc - Version 1.0 - 3rd August 2011: Initial Release</t>
  </si>
  <si>
    <t>Issued by K Ashfaq</t>
  </si>
  <si>
    <t>VRS at TA</t>
  </si>
  <si>
    <t>This is calculated from the calculated Theta Junction to Ambient value. A warning is given if the estimated die temperature  drops below -55 Deg C or exceeds155 Deg C.</t>
  </si>
  <si>
    <t>80% to 98%</t>
  </si>
  <si>
    <t>This is calcuated from the entered input parameter LED Current and a predefined Vbe value</t>
  </si>
  <si>
    <t>This output shows the Voltage acrros the resister RS, this value takes the effects of ambient temperature in to account</t>
  </si>
  <si>
    <t>Generated by calculating Number of LEDs x Vf Per LED. The calculator issues warnings if the total LED voltage drop is within 1.2V of Vin.</t>
  </si>
  <si>
    <t>VDS shows the Drain-Source Voltage of the internal Ics transistor</t>
  </si>
  <si>
    <t>Calculated value of Theta Ja using graphs from the datasheet</t>
  </si>
  <si>
    <t>-</t>
  </si>
  <si>
    <t>48.8V Max</t>
  </si>
  <si>
    <t>1A Max</t>
  </si>
  <si>
    <t>negative 55C to155C</t>
  </si>
  <si>
    <t>0.7W Max</t>
  </si>
  <si>
    <t>50V Max</t>
  </si>
  <si>
    <t>This is the total chip power dissipation, The calculator issues warnings if the power is greater then 0.7W.</t>
  </si>
  <si>
    <t>Enter here the desired value of the LED current. The calculator will suggest the closest current sense resistor value and will calculate all the results using that suggested value. The calculator issues warnings if the current is greater then 1A.</t>
  </si>
  <si>
    <t>This output shows the Current acrros the resister RS, this value takes the effects of ambient temperature in to account. The calculator issues warnings if the current is greater then 1A.</t>
  </si>
  <si>
    <t>Enter the length of the square PCB in contact with the DLD101 IC. The calculator accepts values in the range 3mm to 60mm</t>
  </si>
  <si>
    <t>mA</t>
  </si>
  <si>
    <t>Copyright, Diodes Incorporated, 2011</t>
  </si>
  <si>
    <t xml:space="preserve">   design suitability</t>
  </si>
  <si>
    <t>y = 0.0322Ln(x) + 0.6321</t>
  </si>
  <si>
    <t>BJT operating collector current, TA=25°C</t>
  </si>
  <si>
    <t>Typically 0.1mA</t>
  </si>
  <si>
    <t>KOhm</t>
  </si>
  <si>
    <t xml:space="preserve">                       DLD101 Calculator</t>
  </si>
  <si>
    <t>Select option via drop down menu</t>
  </si>
  <si>
    <t xml:space="preserve">  Current sense option:</t>
  </si>
  <si>
    <r>
      <t>R</t>
    </r>
    <r>
      <rPr>
        <vertAlign val="subscript"/>
        <sz val="10"/>
        <rFont val="Arial"/>
        <family val="2"/>
      </rPr>
      <t>C</t>
    </r>
  </si>
  <si>
    <r>
      <t>R</t>
    </r>
    <r>
      <rPr>
        <vertAlign val="subscript"/>
        <sz val="10"/>
        <rFont val="Arial"/>
        <family val="2"/>
      </rPr>
      <t>S</t>
    </r>
  </si>
  <si>
    <r>
      <t>V</t>
    </r>
    <r>
      <rPr>
        <vertAlign val="subscript"/>
        <sz val="10"/>
        <rFont val="Arial"/>
        <family val="2"/>
      </rPr>
      <t>RS</t>
    </r>
    <r>
      <rPr>
        <sz val="10"/>
        <rFont val="Arial"/>
        <family val="0"/>
      </rPr>
      <t xml:space="preserve"> at TA</t>
    </r>
  </si>
  <si>
    <r>
      <t>V</t>
    </r>
    <r>
      <rPr>
        <vertAlign val="subscript"/>
        <sz val="10"/>
        <rFont val="Arial"/>
        <family val="2"/>
      </rPr>
      <t>DS</t>
    </r>
  </si>
  <si>
    <t xml:space="preserve">2.The calculator follows the data sheet calculation method and results should be practically checked to verify </t>
  </si>
  <si>
    <t>1. Part mounted on FR-4 substrate PC board, 2oz Copper with between 3mm x 3mm and 50 mm x 50mm Cu Area .</t>
  </si>
  <si>
    <r>
      <t>Total V</t>
    </r>
    <r>
      <rPr>
        <vertAlign val="subscript"/>
        <sz val="10"/>
        <rFont val="Arial"/>
        <family val="2"/>
      </rPr>
      <t>FLED</t>
    </r>
  </si>
  <si>
    <r>
      <t>I</t>
    </r>
    <r>
      <rPr>
        <b/>
        <vertAlign val="subscript"/>
        <sz val="10"/>
        <rFont val="Trebuchet MS"/>
        <family val="2"/>
      </rPr>
      <t>C</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</si>
</sst>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
  </numFmts>
  <fonts count="55">
    <font>
      <sz val="10"/>
      <name val="Arial"/>
      <family val="0"/>
    </font>
    <font>
      <u val="single"/>
      <sz val="10"/>
      <color indexed="36"/>
      <name val="Arial"/>
      <family val="2"/>
    </font>
    <font>
      <u val="single"/>
      <sz val="10"/>
      <color indexed="12"/>
      <name val="Arial"/>
      <family val="2"/>
    </font>
    <font>
      <b/>
      <sz val="10"/>
      <name val="Trebuchet MS"/>
      <family val="2"/>
    </font>
    <font>
      <sz val="10"/>
      <name val="Trebuchet MS"/>
      <family val="2"/>
    </font>
    <font>
      <b/>
      <vertAlign val="subscript"/>
      <sz val="10"/>
      <name val="Trebuchet MS"/>
      <family val="2"/>
    </font>
    <font>
      <sz val="8"/>
      <name val="Arial"/>
      <family val="2"/>
    </font>
    <font>
      <b/>
      <sz val="14"/>
      <name val="Arial"/>
      <family val="2"/>
    </font>
    <font>
      <b/>
      <sz val="10"/>
      <name val="Arial"/>
      <family val="2"/>
    </font>
    <font>
      <sz val="10"/>
      <color indexed="9"/>
      <name val="Arial"/>
      <family val="2"/>
    </font>
    <font>
      <b/>
      <u val="single"/>
      <sz val="16"/>
      <name val="Arial"/>
      <family val="2"/>
    </font>
    <font>
      <b/>
      <sz val="9"/>
      <name val="Arial"/>
      <family val="2"/>
    </font>
    <font>
      <sz val="9"/>
      <name val="Arial"/>
      <family val="2"/>
    </font>
    <font>
      <b/>
      <sz val="16"/>
      <name val="Arial"/>
      <family val="2"/>
    </font>
    <font>
      <b/>
      <u val="single"/>
      <sz val="10"/>
      <name val="Arial"/>
      <family val="2"/>
    </font>
    <font>
      <b/>
      <i/>
      <sz val="10"/>
      <name val="Arial"/>
      <family val="2"/>
    </font>
    <font>
      <i/>
      <sz val="10"/>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vertAlign val="subscript"/>
      <sz val="10"/>
      <name val="Arial"/>
      <family val="2"/>
    </font>
    <font>
      <b/>
      <sz val="2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style="thin"/>
      <right style="thin"/>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3">
    <xf numFmtId="0" fontId="0" fillId="0" borderId="0" xfId="0" applyAlignment="1">
      <alignment/>
    </xf>
    <xf numFmtId="0" fontId="3" fillId="0" borderId="0" xfId="0" applyFont="1"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protection/>
    </xf>
    <xf numFmtId="0" fontId="3" fillId="33" borderId="10" xfId="0" applyFont="1" applyFill="1" applyBorder="1" applyAlignment="1" applyProtection="1">
      <alignment horizontal="left"/>
      <protection/>
    </xf>
    <xf numFmtId="0" fontId="3" fillId="33" borderId="11" xfId="0" applyFont="1" applyFill="1" applyBorder="1" applyAlignment="1" applyProtection="1">
      <alignment horizontal="left"/>
      <protection/>
    </xf>
    <xf numFmtId="0" fontId="3" fillId="33" borderId="12" xfId="0" applyFont="1" applyFill="1" applyBorder="1" applyAlignment="1" applyProtection="1">
      <alignment horizontal="left"/>
      <protection/>
    </xf>
    <xf numFmtId="0" fontId="3" fillId="34" borderId="13" xfId="0" applyFont="1" applyFill="1" applyBorder="1" applyAlignment="1" applyProtection="1">
      <alignment horizontal="left"/>
      <protection/>
    </xf>
    <xf numFmtId="0" fontId="3" fillId="35" borderId="14" xfId="0" applyFont="1" applyFill="1" applyBorder="1" applyAlignment="1" applyProtection="1">
      <alignment horizontal="right"/>
      <protection locked="0"/>
    </xf>
    <xf numFmtId="0" fontId="4" fillId="35" borderId="15" xfId="0" applyFont="1" applyFill="1" applyBorder="1" applyAlignment="1" applyProtection="1">
      <alignment/>
      <protection/>
    </xf>
    <xf numFmtId="0" fontId="3" fillId="34" borderId="16" xfId="0" applyFont="1" applyFill="1" applyBorder="1" applyAlignment="1" applyProtection="1">
      <alignment horizontal="left"/>
      <protection/>
    </xf>
    <xf numFmtId="0" fontId="3" fillId="35" borderId="17" xfId="0" applyFont="1" applyFill="1" applyBorder="1" applyAlignment="1" applyProtection="1">
      <alignment horizontal="right"/>
      <protection locked="0"/>
    </xf>
    <xf numFmtId="0" fontId="4" fillId="35" borderId="18" xfId="0" applyFont="1" applyFill="1" applyBorder="1" applyAlignment="1" applyProtection="1">
      <alignment/>
      <protection/>
    </xf>
    <xf numFmtId="0" fontId="4" fillId="36" borderId="18" xfId="0" applyFont="1" applyFill="1" applyBorder="1" applyAlignment="1" applyProtection="1">
      <alignment/>
      <protection/>
    </xf>
    <xf numFmtId="0" fontId="4" fillId="36" borderId="19" xfId="0" applyFont="1" applyFill="1" applyBorder="1" applyAlignment="1" applyProtection="1">
      <alignment/>
      <protection/>
    </xf>
    <xf numFmtId="0" fontId="4" fillId="36" borderId="15" xfId="0" applyFont="1" applyFill="1" applyBorder="1" applyAlignment="1" applyProtection="1">
      <alignment/>
      <protection/>
    </xf>
    <xf numFmtId="0" fontId="0" fillId="0" borderId="0" xfId="0" applyFill="1" applyBorder="1" applyAlignment="1">
      <alignment/>
    </xf>
    <xf numFmtId="0" fontId="3" fillId="0" borderId="0" xfId="0" applyFont="1" applyFill="1" applyBorder="1" applyAlignment="1" applyProtection="1">
      <alignment horizontal="left"/>
      <protection/>
    </xf>
    <xf numFmtId="0" fontId="0" fillId="0" borderId="0" xfId="0" applyBorder="1" applyAlignment="1">
      <alignment/>
    </xf>
    <xf numFmtId="0" fontId="3" fillId="0" borderId="0" xfId="0" applyFont="1" applyFill="1" applyBorder="1" applyAlignment="1" applyProtection="1">
      <alignment horizontal="right"/>
      <protection locked="0"/>
    </xf>
    <xf numFmtId="0" fontId="4" fillId="0" borderId="0" xfId="0" applyFont="1" applyFill="1" applyBorder="1" applyAlignment="1" applyProtection="1">
      <alignment/>
      <protection/>
    </xf>
    <xf numFmtId="0" fontId="3" fillId="33" borderId="20" xfId="0" applyFont="1" applyFill="1" applyBorder="1" applyAlignment="1" applyProtection="1">
      <alignment horizontal="left"/>
      <protection/>
    </xf>
    <xf numFmtId="0" fontId="3" fillId="33" borderId="15" xfId="0" applyFont="1" applyFill="1" applyBorder="1" applyAlignment="1" applyProtection="1">
      <alignment horizontal="left"/>
      <protection/>
    </xf>
    <xf numFmtId="0" fontId="3" fillId="0" borderId="0" xfId="0" applyFont="1" applyBorder="1" applyAlignment="1" applyProtection="1">
      <alignment/>
      <protection/>
    </xf>
    <xf numFmtId="0" fontId="0" fillId="0" borderId="0" xfId="0" applyAlignment="1">
      <alignment horizontal="left"/>
    </xf>
    <xf numFmtId="0" fontId="8" fillId="0" borderId="0" xfId="0" applyFont="1" applyAlignment="1">
      <alignment/>
    </xf>
    <xf numFmtId="0" fontId="0" fillId="0" borderId="0" xfId="0" applyFont="1" applyAlignment="1">
      <alignment/>
    </xf>
    <xf numFmtId="0" fontId="3" fillId="37" borderId="0" xfId="0" applyFont="1" applyFill="1" applyBorder="1" applyAlignment="1" applyProtection="1">
      <alignment/>
      <protection/>
    </xf>
    <xf numFmtId="0" fontId="3" fillId="37" borderId="0" xfId="0" applyFont="1" applyFill="1" applyBorder="1" applyAlignment="1" applyProtection="1">
      <alignment/>
      <protection locked="0"/>
    </xf>
    <xf numFmtId="0" fontId="4" fillId="37" borderId="0" xfId="0" applyFont="1" applyFill="1" applyBorder="1" applyAlignment="1" applyProtection="1">
      <alignment/>
      <protection/>
    </xf>
    <xf numFmtId="0" fontId="3" fillId="34" borderId="21" xfId="0" applyFont="1" applyFill="1" applyBorder="1" applyAlignment="1" applyProtection="1">
      <alignment horizontal="left"/>
      <protection/>
    </xf>
    <xf numFmtId="0" fontId="3" fillId="35" borderId="22" xfId="0" applyFont="1" applyFill="1" applyBorder="1" applyAlignment="1" applyProtection="1">
      <alignment horizontal="right"/>
      <protection locked="0"/>
    </xf>
    <xf numFmtId="0" fontId="4" fillId="35" borderId="19" xfId="0" applyFont="1" applyFill="1" applyBorder="1" applyAlignment="1" applyProtection="1">
      <alignment/>
      <protection/>
    </xf>
    <xf numFmtId="0" fontId="9" fillId="37" borderId="0" xfId="0" applyFont="1" applyFill="1" applyBorder="1" applyAlignment="1">
      <alignment/>
    </xf>
    <xf numFmtId="0" fontId="9" fillId="37" borderId="0" xfId="0" applyFont="1" applyFill="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0" fillId="0" borderId="0" xfId="0" applyBorder="1" applyAlignment="1" applyProtection="1">
      <alignment wrapText="1"/>
      <protection hidden="1"/>
    </xf>
    <xf numFmtId="0" fontId="11" fillId="0" borderId="0" xfId="0" applyFont="1" applyAlignment="1" applyProtection="1">
      <alignment horizontal="left"/>
      <protection hidden="1"/>
    </xf>
    <xf numFmtId="0" fontId="0" fillId="0" borderId="0" xfId="0" applyAlignment="1" applyProtection="1">
      <alignment horizontal="left"/>
      <protection hidden="1"/>
    </xf>
    <xf numFmtId="0" fontId="0" fillId="0" borderId="0" xfId="0" applyBorder="1" applyAlignment="1" applyProtection="1">
      <alignment horizontal="left" wrapText="1"/>
      <protection hidden="1"/>
    </xf>
    <xf numFmtId="0" fontId="12" fillId="0" borderId="0" xfId="0" applyFont="1" applyBorder="1" applyAlignment="1" applyProtection="1">
      <alignment horizontal="left" vertical="top" wrapText="1"/>
      <protection hidden="1"/>
    </xf>
    <xf numFmtId="0" fontId="13" fillId="0" borderId="0" xfId="0" applyFont="1" applyFill="1" applyAlignment="1" applyProtection="1">
      <alignment wrapText="1"/>
      <protection hidden="1"/>
    </xf>
    <xf numFmtId="0" fontId="12" fillId="0" borderId="0" xfId="0" applyFont="1" applyBorder="1" applyAlignment="1" applyProtection="1">
      <alignment/>
      <protection hidden="1"/>
    </xf>
    <xf numFmtId="0" fontId="12" fillId="0" borderId="0" xfId="0" applyFont="1" applyBorder="1" applyAlignment="1" applyProtection="1">
      <alignment wrapText="1"/>
      <protection hidden="1"/>
    </xf>
    <xf numFmtId="0" fontId="11" fillId="0" borderId="23" xfId="0" applyFont="1" applyFill="1" applyBorder="1" applyAlignment="1" applyProtection="1">
      <alignment horizontal="left" vertical="top"/>
      <protection hidden="1"/>
    </xf>
    <xf numFmtId="0" fontId="12" fillId="0" borderId="0" xfId="0" applyFont="1" applyAlignment="1" applyProtection="1">
      <alignment wrapText="1"/>
      <protection hidden="1"/>
    </xf>
    <xf numFmtId="0" fontId="12" fillId="0" borderId="0" xfId="0" applyFont="1" applyFill="1" applyBorder="1" applyAlignment="1" applyProtection="1">
      <alignment horizontal="left" vertical="top"/>
      <protection hidden="1"/>
    </xf>
    <xf numFmtId="0" fontId="13" fillId="0" borderId="0" xfId="0" applyFont="1" applyFill="1" applyAlignment="1" applyProtection="1">
      <alignment horizontal="left" wrapText="1"/>
      <protection hidden="1"/>
    </xf>
    <xf numFmtId="0" fontId="12" fillId="0" borderId="0" xfId="0" applyFont="1" applyAlignment="1" applyProtection="1">
      <alignment/>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wrapText="1"/>
      <protection hidden="1"/>
    </xf>
    <xf numFmtId="168" fontId="8" fillId="0" borderId="0" xfId="0" applyNumberFormat="1" applyFont="1" applyAlignment="1">
      <alignment horizontal="center" vertical="center"/>
    </xf>
    <xf numFmtId="0" fontId="8" fillId="0" borderId="0" xfId="0" applyFont="1" applyAlignment="1" quotePrefix="1">
      <alignment horizontal="left" wrapText="1"/>
    </xf>
    <xf numFmtId="0" fontId="0" fillId="0" borderId="0" xfId="0" applyFont="1" applyAlignment="1">
      <alignment wrapText="1"/>
    </xf>
    <xf numFmtId="0" fontId="0" fillId="0" borderId="0" xfId="0" applyAlignment="1" quotePrefix="1">
      <alignment horizontal="left" wrapText="1"/>
    </xf>
    <xf numFmtId="0" fontId="0" fillId="0" borderId="0" xfId="0" applyAlignment="1">
      <alignment wrapText="1"/>
    </xf>
    <xf numFmtId="0" fontId="15" fillId="0" borderId="0" xfId="0" applyFont="1" applyFill="1" applyBorder="1" applyAlignment="1">
      <alignment wrapText="1"/>
    </xf>
    <xf numFmtId="0" fontId="0" fillId="0" borderId="0" xfId="0" applyFont="1" applyFill="1" applyBorder="1" applyAlignment="1" quotePrefix="1">
      <alignment horizontal="left" wrapText="1"/>
    </xf>
    <xf numFmtId="168" fontId="8" fillId="0" borderId="0" xfId="0" applyNumberFormat="1" applyFont="1" applyBorder="1" applyAlignment="1">
      <alignment horizontal="center" vertical="center"/>
    </xf>
    <xf numFmtId="0" fontId="15" fillId="0" borderId="0" xfId="0" applyFont="1" applyBorder="1" applyAlignment="1">
      <alignment wrapText="1"/>
    </xf>
    <xf numFmtId="0" fontId="0" fillId="0" borderId="0" xfId="0" applyBorder="1" applyAlignment="1">
      <alignment wrapText="1"/>
    </xf>
    <xf numFmtId="0" fontId="14" fillId="0" borderId="0" xfId="0" applyFont="1" applyBorder="1" applyAlignment="1" quotePrefix="1">
      <alignment horizontal="left" wrapText="1"/>
    </xf>
    <xf numFmtId="0" fontId="15" fillId="0" borderId="0" xfId="0" applyFont="1" applyBorder="1" applyAlignment="1" quotePrefix="1">
      <alignment horizontal="left" wrapText="1"/>
    </xf>
    <xf numFmtId="0" fontId="0" fillId="0" borderId="13" xfId="0" applyBorder="1" applyAlignment="1" quotePrefix="1">
      <alignment horizontal="left" wrapText="1"/>
    </xf>
    <xf numFmtId="0" fontId="0" fillId="0" borderId="16" xfId="0" applyBorder="1" applyAlignment="1" quotePrefix="1">
      <alignment horizontal="left" wrapText="1"/>
    </xf>
    <xf numFmtId="0" fontId="14" fillId="0" borderId="16" xfId="0" applyFont="1" applyBorder="1" applyAlignment="1">
      <alignment horizontal="left" wrapText="1"/>
    </xf>
    <xf numFmtId="0" fontId="15" fillId="0" borderId="16" xfId="0" applyFont="1" applyFill="1" applyBorder="1" applyAlignment="1">
      <alignment horizontal="left" wrapText="1"/>
    </xf>
    <xf numFmtId="0" fontId="15" fillId="0" borderId="16" xfId="0" applyFont="1" applyBorder="1" applyAlignment="1">
      <alignment horizontal="left" wrapText="1"/>
    </xf>
    <xf numFmtId="0" fontId="15" fillId="0" borderId="16" xfId="0" applyFont="1" applyBorder="1" applyAlignment="1" quotePrefix="1">
      <alignment horizontal="left" wrapText="1"/>
    </xf>
    <xf numFmtId="0" fontId="14" fillId="0" borderId="16" xfId="0" applyFont="1" applyBorder="1" applyAlignment="1" quotePrefix="1">
      <alignment horizontal="left" wrapText="1"/>
    </xf>
    <xf numFmtId="0" fontId="16" fillId="0" borderId="21" xfId="0" applyFont="1" applyBorder="1" applyAlignment="1" quotePrefix="1">
      <alignment horizontal="left" wrapText="1"/>
    </xf>
    <xf numFmtId="0" fontId="8" fillId="0" borderId="0" xfId="0" applyFont="1" applyAlignment="1">
      <alignment horizontal="left" wrapText="1"/>
    </xf>
    <xf numFmtId="0" fontId="11" fillId="0" borderId="0" xfId="0" applyFont="1" applyFill="1" applyBorder="1" applyAlignment="1" applyProtection="1">
      <alignment horizontal="left" vertical="top"/>
      <protection hidden="1"/>
    </xf>
    <xf numFmtId="0" fontId="11" fillId="0" borderId="0" xfId="0" applyFont="1" applyFill="1" applyBorder="1" applyAlignment="1" applyProtection="1">
      <alignment horizontal="left"/>
      <protection hidden="1"/>
    </xf>
    <xf numFmtId="0" fontId="11" fillId="0" borderId="0" xfId="0" applyFont="1" applyFill="1" applyBorder="1" applyAlignment="1" applyProtection="1">
      <alignment/>
      <protection hidden="1"/>
    </xf>
    <xf numFmtId="0" fontId="11" fillId="0" borderId="0" xfId="0" applyFont="1" applyFill="1" applyBorder="1" applyAlignment="1" applyProtection="1">
      <alignment wrapText="1"/>
      <protection hidden="1"/>
    </xf>
    <xf numFmtId="9" fontId="12" fillId="0" borderId="0" xfId="0" applyNumberFormat="1" applyFont="1" applyFill="1" applyBorder="1" applyAlignment="1" applyProtection="1">
      <alignment horizontal="center" vertical="center"/>
      <protection hidden="1"/>
    </xf>
    <xf numFmtId="0" fontId="11" fillId="33" borderId="24" xfId="0" applyFont="1" applyFill="1" applyBorder="1" applyAlignment="1" applyProtection="1">
      <alignment horizontal="center"/>
      <protection hidden="1"/>
    </xf>
    <xf numFmtId="0" fontId="11" fillId="33" borderId="24" xfId="0" applyFont="1" applyFill="1" applyBorder="1" applyAlignment="1" applyProtection="1">
      <alignment/>
      <protection hidden="1"/>
    </xf>
    <xf numFmtId="0" fontId="9" fillId="0" borderId="0" xfId="0" applyFont="1" applyAlignment="1">
      <alignment/>
    </xf>
    <xf numFmtId="0" fontId="11" fillId="33" borderId="25" xfId="0" applyFont="1" applyFill="1" applyBorder="1" applyAlignment="1" applyProtection="1">
      <alignment horizontal="left"/>
      <protection hidden="1"/>
    </xf>
    <xf numFmtId="0" fontId="11" fillId="33" borderId="26" xfId="0" applyFont="1" applyFill="1" applyBorder="1" applyAlignment="1" applyProtection="1">
      <alignment wrapText="1"/>
      <protection hidden="1"/>
    </xf>
    <xf numFmtId="0" fontId="12" fillId="34" borderId="23" xfId="0" applyFont="1" applyFill="1" applyBorder="1" applyAlignment="1" applyProtection="1">
      <alignment horizontal="center" vertical="center"/>
      <protection hidden="1"/>
    </xf>
    <xf numFmtId="0" fontId="11" fillId="34" borderId="27" xfId="0" applyFont="1" applyFill="1" applyBorder="1" applyAlignment="1" applyProtection="1">
      <alignment horizontal="left" vertical="top"/>
      <protection hidden="1"/>
    </xf>
    <xf numFmtId="0" fontId="12" fillId="34" borderId="28" xfId="0" applyFont="1" applyFill="1" applyBorder="1" applyAlignment="1" applyProtection="1">
      <alignment horizontal="center" vertical="center"/>
      <protection hidden="1"/>
    </xf>
    <xf numFmtId="0" fontId="12" fillId="34" borderId="29" xfId="0" applyFont="1" applyFill="1" applyBorder="1" applyAlignment="1" applyProtection="1">
      <alignment horizontal="left" vertical="top" wrapText="1"/>
      <protection hidden="1"/>
    </xf>
    <xf numFmtId="0" fontId="3" fillId="34" borderId="30" xfId="0" applyFont="1" applyFill="1" applyBorder="1" applyAlignment="1" applyProtection="1">
      <alignment horizontal="left"/>
      <protection/>
    </xf>
    <xf numFmtId="0" fontId="12" fillId="34" borderId="31" xfId="0" applyFont="1" applyFill="1" applyBorder="1" applyAlignment="1" applyProtection="1">
      <alignment horizontal="left" vertical="top" wrapText="1"/>
      <protection hidden="1"/>
    </xf>
    <xf numFmtId="0" fontId="3" fillId="34" borderId="32" xfId="0" applyFont="1" applyFill="1" applyBorder="1" applyAlignment="1" applyProtection="1">
      <alignment horizontal="left"/>
      <protection/>
    </xf>
    <xf numFmtId="0" fontId="12" fillId="34" borderId="33" xfId="0" applyFont="1" applyFill="1" applyBorder="1" applyAlignment="1" applyProtection="1">
      <alignment horizontal="center" vertical="center"/>
      <protection hidden="1"/>
    </xf>
    <xf numFmtId="0" fontId="12" fillId="34" borderId="34" xfId="0" applyFont="1" applyFill="1" applyBorder="1" applyAlignment="1" applyProtection="1">
      <alignment horizontal="left" vertical="top" wrapText="1"/>
      <protection hidden="1"/>
    </xf>
    <xf numFmtId="0" fontId="11" fillId="34" borderId="23" xfId="0" applyFont="1" applyFill="1" applyBorder="1" applyAlignment="1" applyProtection="1">
      <alignment horizontal="center"/>
      <protection hidden="1"/>
    </xf>
    <xf numFmtId="0" fontId="11" fillId="34" borderId="23" xfId="0" applyFont="1" applyFill="1" applyBorder="1" applyAlignment="1" applyProtection="1">
      <alignment horizontal="center" vertical="center"/>
      <protection hidden="1"/>
    </xf>
    <xf numFmtId="0" fontId="8" fillId="34" borderId="27" xfId="0" applyFont="1" applyFill="1" applyBorder="1" applyAlignment="1">
      <alignment/>
    </xf>
    <xf numFmtId="0" fontId="11" fillId="34" borderId="28" xfId="0" applyFont="1" applyFill="1" applyBorder="1" applyAlignment="1" applyProtection="1">
      <alignment horizontal="center"/>
      <protection hidden="1"/>
    </xf>
    <xf numFmtId="0" fontId="12" fillId="34" borderId="29" xfId="0" applyFont="1" applyFill="1" applyBorder="1" applyAlignment="1" applyProtection="1">
      <alignment wrapText="1"/>
      <protection hidden="1"/>
    </xf>
    <xf numFmtId="0" fontId="8" fillId="34" borderId="30" xfId="0" applyFont="1" applyFill="1" applyBorder="1" applyAlignment="1">
      <alignment/>
    </xf>
    <xf numFmtId="0" fontId="12" fillId="34" borderId="31" xfId="0" applyFont="1" applyFill="1" applyBorder="1" applyAlignment="1" applyProtection="1">
      <alignment wrapText="1"/>
      <protection hidden="1"/>
    </xf>
    <xf numFmtId="0" fontId="8" fillId="34" borderId="32" xfId="0" applyFont="1" applyFill="1" applyBorder="1" applyAlignment="1">
      <alignment/>
    </xf>
    <xf numFmtId="0" fontId="3" fillId="33" borderId="13" xfId="0" applyFont="1" applyFill="1" applyBorder="1" applyAlignment="1" applyProtection="1">
      <alignment horizontal="left"/>
      <protection/>
    </xf>
    <xf numFmtId="0" fontId="0" fillId="34" borderId="35" xfId="0" applyFill="1" applyBorder="1" applyAlignment="1">
      <alignment/>
    </xf>
    <xf numFmtId="0" fontId="0" fillId="34" borderId="36" xfId="0" applyFill="1" applyBorder="1" applyAlignment="1">
      <alignment/>
    </xf>
    <xf numFmtId="0" fontId="8" fillId="36" borderId="14" xfId="0" applyFont="1" applyFill="1" applyBorder="1" applyAlignment="1" applyProtection="1">
      <alignment horizontal="right"/>
      <protection/>
    </xf>
    <xf numFmtId="0" fontId="8" fillId="36" borderId="17" xfId="0" applyFont="1" applyFill="1" applyBorder="1" applyAlignment="1" applyProtection="1">
      <alignment horizontal="right"/>
      <protection/>
    </xf>
    <xf numFmtId="0" fontId="8" fillId="36" borderId="17" xfId="0" applyFont="1" applyFill="1" applyBorder="1" applyAlignment="1">
      <alignment/>
    </xf>
    <xf numFmtId="0" fontId="8" fillId="36" borderId="22" xfId="0" applyFont="1" applyFill="1" applyBorder="1" applyAlignment="1">
      <alignment/>
    </xf>
    <xf numFmtId="0" fontId="13" fillId="0" borderId="0" xfId="0" applyFont="1" applyAlignment="1">
      <alignment/>
    </xf>
    <xf numFmtId="0" fontId="8" fillId="0" borderId="0" xfId="0" applyFont="1" applyAlignment="1">
      <alignment/>
    </xf>
    <xf numFmtId="0" fontId="0" fillId="0" borderId="0" xfId="0" applyFont="1" applyAlignment="1">
      <alignment/>
    </xf>
    <xf numFmtId="0" fontId="17" fillId="0" borderId="0" xfId="0" applyNumberFormat="1" applyFont="1" applyAlignment="1">
      <alignment/>
    </xf>
    <xf numFmtId="0" fontId="17" fillId="0" borderId="0" xfId="0" applyNumberFormat="1" applyFont="1" applyAlignment="1">
      <alignment horizontal="right"/>
    </xf>
    <xf numFmtId="0" fontId="12" fillId="0" borderId="0" xfId="0" applyFont="1" applyBorder="1" applyAlignment="1" applyProtection="1">
      <alignment horizontal="left" vertical="top" wrapText="1"/>
      <protection hidden="1"/>
    </xf>
    <xf numFmtId="0" fontId="12" fillId="0" borderId="0" xfId="0" applyNumberFormat="1" applyFont="1" applyBorder="1" applyAlignment="1" applyProtection="1">
      <alignment horizontal="left" vertical="top" wrapText="1"/>
      <protection hidden="1"/>
    </xf>
    <xf numFmtId="0" fontId="11" fillId="0" borderId="0" xfId="0" applyFont="1" applyBorder="1" applyAlignment="1" applyProtection="1">
      <alignment horizontal="left" vertical="top" wrapText="1"/>
      <protection hidden="1"/>
    </xf>
    <xf numFmtId="0" fontId="7" fillId="0" borderId="0" xfId="0" applyFont="1" applyBorder="1" applyAlignment="1">
      <alignment/>
    </xf>
    <xf numFmtId="0" fontId="7" fillId="0" borderId="0" xfId="0" applyFont="1" applyBorder="1" applyAlignment="1">
      <alignment/>
    </xf>
    <xf numFmtId="0" fontId="0" fillId="34" borderId="37" xfId="0" applyFont="1" applyFill="1" applyBorder="1" applyAlignment="1">
      <alignment/>
    </xf>
    <xf numFmtId="0" fontId="0" fillId="34" borderId="35"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37" fillId="0" borderId="0" xfId="0" applyFont="1" applyAlignment="1">
      <alignment/>
    </xf>
    <xf numFmtId="0" fontId="7" fillId="0" borderId="38"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1666875</xdr:colOff>
      <xdr:row>2</xdr:row>
      <xdr:rowOff>142875</xdr:rowOff>
    </xdr:to>
    <xdr:pic>
      <xdr:nvPicPr>
        <xdr:cNvPr id="1" name="Picture 9" descr="Diodes-logo"/>
        <xdr:cNvPicPr preferRelativeResize="1">
          <a:picLocks noChangeAspect="1"/>
        </xdr:cNvPicPr>
      </xdr:nvPicPr>
      <xdr:blipFill>
        <a:blip r:embed="rId1"/>
        <a:stretch>
          <a:fillRect/>
        </a:stretch>
      </xdr:blipFill>
      <xdr:spPr>
        <a:xfrm>
          <a:off x="561975" y="0"/>
          <a:ext cx="2009775" cy="733425"/>
        </a:xfrm>
        <a:prstGeom prst="rect">
          <a:avLst/>
        </a:prstGeom>
        <a:noFill/>
        <a:ln w="9525" cmpd="sng">
          <a:noFill/>
        </a:ln>
      </xdr:spPr>
    </xdr:pic>
    <xdr:clientData/>
  </xdr:twoCellAnchor>
  <xdr:twoCellAnchor editAs="oneCell">
    <xdr:from>
      <xdr:col>2</xdr:col>
      <xdr:colOff>209550</xdr:colOff>
      <xdr:row>16</xdr:row>
      <xdr:rowOff>95250</xdr:rowOff>
    </xdr:from>
    <xdr:to>
      <xdr:col>2</xdr:col>
      <xdr:colOff>2562225</xdr:colOff>
      <xdr:row>19</xdr:row>
      <xdr:rowOff>0</xdr:rowOff>
    </xdr:to>
    <xdr:pic>
      <xdr:nvPicPr>
        <xdr:cNvPr id="2" name="Picture 32"/>
        <xdr:cNvPicPr preferRelativeResize="1">
          <a:picLocks noChangeAspect="1"/>
        </xdr:cNvPicPr>
      </xdr:nvPicPr>
      <xdr:blipFill>
        <a:blip r:embed="rId2"/>
        <a:srcRect t="86648"/>
        <a:stretch>
          <a:fillRect/>
        </a:stretch>
      </xdr:blipFill>
      <xdr:spPr>
        <a:xfrm>
          <a:off x="1114425" y="3076575"/>
          <a:ext cx="2352675" cy="485775"/>
        </a:xfrm>
        <a:prstGeom prst="rect">
          <a:avLst/>
        </a:prstGeom>
        <a:noFill/>
        <a:ln w="9525" cmpd="sng">
          <a:noFill/>
        </a:ln>
      </xdr:spPr>
    </xdr:pic>
    <xdr:clientData/>
  </xdr:twoCellAnchor>
  <xdr:twoCellAnchor editAs="oneCell">
    <xdr:from>
      <xdr:col>0</xdr:col>
      <xdr:colOff>352425</xdr:colOff>
      <xdr:row>18</xdr:row>
      <xdr:rowOff>133350</xdr:rowOff>
    </xdr:from>
    <xdr:to>
      <xdr:col>4</xdr:col>
      <xdr:colOff>409575</xdr:colOff>
      <xdr:row>42</xdr:row>
      <xdr:rowOff>66675</xdr:rowOff>
    </xdr:to>
    <xdr:pic>
      <xdr:nvPicPr>
        <xdr:cNvPr id="3" name="Picture 37"/>
        <xdr:cNvPicPr preferRelativeResize="1">
          <a:picLocks noChangeAspect="1"/>
        </xdr:cNvPicPr>
      </xdr:nvPicPr>
      <xdr:blipFill>
        <a:blip r:embed="rId3"/>
        <a:srcRect l="43359" t="26074" r="12187" b="19238"/>
        <a:stretch>
          <a:fillRect/>
        </a:stretch>
      </xdr:blipFill>
      <xdr:spPr>
        <a:xfrm>
          <a:off x="352425" y="3495675"/>
          <a:ext cx="3952875" cy="38862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lications\Calculators\AL8805\WEB_AL8805%20calcul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ator"/>
      <sheetName val="Explanatory Notes"/>
      <sheetName val="SelectedDevice"/>
      <sheetName val="AP8800 SOP8L"/>
      <sheetName val="ZXLD1352"/>
      <sheetName val="AP8800 MSOP8L"/>
      <sheetName val="AP8800 DFN"/>
      <sheetName val="AP8803 TSOT23-5"/>
      <sheetName val="AP8801 SOP8L"/>
      <sheetName val="AP8801 MSOP8L"/>
      <sheetName val="ZXLD1356DFN"/>
      <sheetName val="ZXLD1362"/>
      <sheetName val="ZXLD1366"/>
      <sheetName val="ZXLD1366DFN"/>
      <sheetName val="AP8802 SOP8L"/>
      <sheetName val="AP8802H SOP8L-EP"/>
      <sheetName val="AP8802 SOP8L-EP"/>
      <sheetName val="AP8802 DFN"/>
      <sheetName val="AL8805 SOT25"/>
      <sheetName val="Sheet 1 old"/>
      <sheetName val="OldCalcs"/>
      <sheetName val="Sheet 1"/>
    </sheetNames>
    <sheetDataSet>
      <sheetData sheetId="2">
        <row r="3">
          <cell r="G3">
            <v>18</v>
          </cell>
        </row>
        <row r="4">
          <cell r="G4">
            <v>5</v>
          </cell>
          <cell r="N4" t="str">
            <v>3.4V</v>
          </cell>
        </row>
        <row r="5">
          <cell r="G5">
            <v>1.5</v>
          </cell>
        </row>
        <row r="6">
          <cell r="C6">
            <v>0.1</v>
          </cell>
        </row>
        <row r="9">
          <cell r="E9">
            <v>25</v>
          </cell>
          <cell r="H9"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L70"/>
  <sheetViews>
    <sheetView showGridLines="0" tabSelected="1" zoomScalePageLayoutView="0" workbookViewId="0" topLeftCell="A1">
      <selection activeCell="D4" sqref="D4"/>
    </sheetView>
  </sheetViews>
  <sheetFormatPr defaultColWidth="9.140625" defaultRowHeight="12.75"/>
  <cols>
    <col min="1" max="1" width="8.140625" style="0" customWidth="1"/>
    <col min="2" max="2" width="5.421875" style="0" customWidth="1"/>
    <col min="3" max="3" width="39.28125" style="0" customWidth="1"/>
    <col min="4" max="4" width="5.57421875" style="0" customWidth="1"/>
    <col min="5" max="5" width="6.57421875" style="0" customWidth="1"/>
    <col min="6" max="6" width="28.140625" style="0" customWidth="1"/>
    <col min="7" max="7" width="2.57421875" style="0" customWidth="1"/>
    <col min="8" max="8" width="26.421875" style="0" customWidth="1"/>
    <col min="9" max="9" width="8.57421875" style="0" customWidth="1"/>
    <col min="10" max="10" width="8.140625" style="0" customWidth="1"/>
  </cols>
  <sheetData>
    <row r="2" spans="3:8" ht="33.75">
      <c r="C2" s="121" t="s">
        <v>85</v>
      </c>
      <c r="H2" s="24" t="s">
        <v>31</v>
      </c>
    </row>
    <row r="3" ht="13.5" thickBot="1">
      <c r="H3" s="25" t="s">
        <v>79</v>
      </c>
    </row>
    <row r="4" spans="3:9" ht="18.75" thickBot="1">
      <c r="C4" s="116" t="s">
        <v>87</v>
      </c>
      <c r="D4" s="122">
        <v>3</v>
      </c>
      <c r="E4" t="s">
        <v>86</v>
      </c>
      <c r="I4" s="24"/>
    </row>
    <row r="5" ht="16.5" customHeight="1" hidden="1">
      <c r="A5" s="107"/>
    </row>
    <row r="6" spans="2:8" ht="16.5" customHeight="1" hidden="1">
      <c r="B6" s="115"/>
      <c r="H6" s="80" t="str">
        <f>IF(D4&gt;2,"1.1",IF(D4&lt;3,"1",CONCATENATE("1")))</f>
        <v>1.1</v>
      </c>
    </row>
    <row r="8" spans="2:10" ht="15.75" thickBot="1">
      <c r="B8" s="1" t="s">
        <v>0</v>
      </c>
      <c r="C8" s="1"/>
      <c r="D8" s="2"/>
      <c r="E8" s="3"/>
      <c r="H8" s="23" t="s">
        <v>1</v>
      </c>
      <c r="I8" s="3"/>
      <c r="J8" s="3"/>
    </row>
    <row r="9" spans="2:10" ht="15.75" thickBot="1">
      <c r="B9" s="4" t="s">
        <v>13</v>
      </c>
      <c r="C9" s="5"/>
      <c r="D9" s="5"/>
      <c r="E9" s="6"/>
      <c r="H9" s="100" t="s">
        <v>18</v>
      </c>
      <c r="I9" s="21"/>
      <c r="J9" s="22"/>
    </row>
    <row r="10" spans="2:10" ht="15.75">
      <c r="B10" s="7" t="s">
        <v>10</v>
      </c>
      <c r="C10" s="7" t="s">
        <v>11</v>
      </c>
      <c r="D10" s="8">
        <v>40</v>
      </c>
      <c r="E10" s="9" t="s">
        <v>3</v>
      </c>
      <c r="F10" t="str">
        <f>IF(D10&gt;50,"Vin too large",IF(D10&lt;(I13+1.2),"Vin too small",CONCATENATE("Vin up to 50V")))</f>
        <v>Vin up to 50V</v>
      </c>
      <c r="H10" s="117" t="s">
        <v>88</v>
      </c>
      <c r="I10" s="103">
        <f>ROUND((D10-3.75)/D15,3)</f>
        <v>362.5</v>
      </c>
      <c r="J10" s="15" t="s">
        <v>84</v>
      </c>
    </row>
    <row r="11" spans="2:10" ht="16.5">
      <c r="B11" s="10" t="s">
        <v>24</v>
      </c>
      <c r="C11" s="10" t="s">
        <v>15</v>
      </c>
      <c r="D11" s="11">
        <v>10</v>
      </c>
      <c r="E11" s="12" t="s">
        <v>78</v>
      </c>
      <c r="F11" t="str">
        <f>IF(D11&gt;1000,"Iled too large",IF(D11&lt;0,"Iled too small",CONCATENATE("Iled up to 1A")))</f>
        <v>Iled up to 1A</v>
      </c>
      <c r="H11" s="118" t="s">
        <v>89</v>
      </c>
      <c r="I11" s="104">
        <f>ROUND((H6*0.5)/H21,3)</f>
        <v>55</v>
      </c>
      <c r="J11" s="13" t="s">
        <v>6</v>
      </c>
    </row>
    <row r="12" spans="2:10" ht="15.75">
      <c r="B12" s="10" t="s">
        <v>12</v>
      </c>
      <c r="C12" s="10" t="s">
        <v>5</v>
      </c>
      <c r="D12" s="11">
        <v>10</v>
      </c>
      <c r="E12" s="12"/>
      <c r="F12">
        <f>IF(D13*D12&gt;(D10-1.2),"Total number of LEDs too high!",CONCATENATE(""))</f>
      </c>
      <c r="H12" s="118" t="s">
        <v>90</v>
      </c>
      <c r="I12" s="105">
        <f>ROUND((H6*0.5)+(-0.0021*(D14-25)),3)</f>
        <v>0.55</v>
      </c>
      <c r="J12" s="13" t="s">
        <v>3</v>
      </c>
    </row>
    <row r="13" spans="2:11" ht="16.5">
      <c r="B13" s="10" t="s">
        <v>16</v>
      </c>
      <c r="C13" s="10" t="s">
        <v>17</v>
      </c>
      <c r="D13" s="11">
        <v>3.095</v>
      </c>
      <c r="E13" s="12" t="s">
        <v>3</v>
      </c>
      <c r="F13" t="str">
        <f>IF(D13*D12&gt;(D10-1.2),"Total LED voltage too high!",CONCATENATE("Typically 3.2V"))</f>
        <v>Typically 3.2V</v>
      </c>
      <c r="H13" s="118" t="s">
        <v>94</v>
      </c>
      <c r="I13" s="104">
        <f>D12*D13</f>
        <v>30.950000000000003</v>
      </c>
      <c r="J13" s="13" t="s">
        <v>3</v>
      </c>
      <c r="K13">
        <f>IF(D13*D12&gt;(D10-1.2),"Total LED voltage too high!",CONCATENATE(""))</f>
      </c>
    </row>
    <row r="14" spans="2:10" ht="15">
      <c r="B14" s="10" t="s">
        <v>19</v>
      </c>
      <c r="C14" s="10" t="s">
        <v>14</v>
      </c>
      <c r="D14" s="11">
        <v>25</v>
      </c>
      <c r="E14" s="12" t="s">
        <v>4</v>
      </c>
      <c r="F14" t="str">
        <f>IF(D14&lt;-55,"Temp too low!",IF(D14&gt;125,"Temp too high!","From -55°C to 125°C"))</f>
        <v>From -55°C to 125°C</v>
      </c>
      <c r="H14" s="101" t="s">
        <v>22</v>
      </c>
      <c r="I14" s="104">
        <f>ROUND(I12/I11,3)</f>
        <v>0.01</v>
      </c>
      <c r="J14" s="13" t="s">
        <v>2</v>
      </c>
    </row>
    <row r="15" spans="2:10" ht="16.5">
      <c r="B15" s="10" t="s">
        <v>95</v>
      </c>
      <c r="C15" s="10" t="s">
        <v>82</v>
      </c>
      <c r="D15" s="11">
        <v>0.1</v>
      </c>
      <c r="E15" s="12" t="s">
        <v>78</v>
      </c>
      <c r="F15" t="s">
        <v>83</v>
      </c>
      <c r="H15" s="118" t="s">
        <v>91</v>
      </c>
      <c r="I15" s="104">
        <f>ROUND(D10-I13-I12,3)</f>
        <v>8.5</v>
      </c>
      <c r="J15" s="13" t="s">
        <v>3</v>
      </c>
    </row>
    <row r="16" spans="2:10" ht="15.75" thickBot="1">
      <c r="B16" s="30"/>
      <c r="C16" s="30" t="s">
        <v>32</v>
      </c>
      <c r="D16" s="31">
        <v>48</v>
      </c>
      <c r="E16" s="32" t="s">
        <v>27</v>
      </c>
      <c r="F16">
        <f>IF(D16&gt;60,"Area too large",IF(D16&lt;3,"Area too small",CONCATENATE("")))</f>
      </c>
      <c r="H16" s="118" t="s">
        <v>26</v>
      </c>
      <c r="I16" s="104">
        <f>ROUND(I15*I14,2)</f>
        <v>0.09</v>
      </c>
      <c r="J16" s="13" t="s">
        <v>7</v>
      </c>
    </row>
    <row r="17" spans="2:10" ht="15">
      <c r="B17" s="27"/>
      <c r="C17" s="27"/>
      <c r="D17" s="28"/>
      <c r="E17" s="29"/>
      <c r="F17" s="18"/>
      <c r="H17" s="101" t="s">
        <v>9</v>
      </c>
      <c r="I17" s="105">
        <f>ROUND(100*I13*H21/(D10*(H21+D15/1000)),1)</f>
        <v>76.6</v>
      </c>
      <c r="J17" s="13" t="s">
        <v>8</v>
      </c>
    </row>
    <row r="18" spans="2:11" ht="15">
      <c r="B18" s="16"/>
      <c r="C18" s="17"/>
      <c r="D18" s="19"/>
      <c r="E18" s="20"/>
      <c r="F18" s="18"/>
      <c r="H18" s="101" t="s">
        <v>33</v>
      </c>
      <c r="I18" s="105">
        <f>ROUND(-2.2191*D16+147.42,1)</f>
        <v>40.9</v>
      </c>
      <c r="J18" s="13" t="s">
        <v>28</v>
      </c>
      <c r="K18" t="s">
        <v>30</v>
      </c>
    </row>
    <row r="19" spans="1:11" ht="15.75" thickBot="1">
      <c r="A19" s="26"/>
      <c r="B19" s="26"/>
      <c r="H19" s="102" t="s">
        <v>25</v>
      </c>
      <c r="I19" s="106">
        <f>ROUND(I16*(I18)+D14,1)</f>
        <v>28.7</v>
      </c>
      <c r="J19" s="14" t="s">
        <v>4</v>
      </c>
      <c r="K19" t="str">
        <f>IF(I19&gt;150,"Power Dissapation to High!! ",IF(I19&lt;0,"",CONCATENATE("Max junction temperature 150°C")))</f>
        <v>Max junction temperature 150°C</v>
      </c>
    </row>
    <row r="20" spans="1:10" ht="12.75">
      <c r="A20" s="26"/>
      <c r="B20" s="26"/>
      <c r="H20" s="80">
        <f>(0.0322*LN((D11*1000))+0.6321)</f>
        <v>0.9286729599776331</v>
      </c>
      <c r="I20" s="26"/>
      <c r="J20" s="26"/>
    </row>
    <row r="21" spans="1:10" ht="12.75">
      <c r="A21" s="110">
        <v>1</v>
      </c>
      <c r="B21" s="108"/>
      <c r="H21" s="80">
        <f>D11/1000</f>
        <v>0.01</v>
      </c>
      <c r="I21" s="26"/>
      <c r="J21" s="26"/>
    </row>
    <row r="22" spans="1:2" ht="12.75">
      <c r="A22" s="111">
        <v>2</v>
      </c>
      <c r="B22" s="108"/>
    </row>
    <row r="23" spans="1:12" ht="12.75">
      <c r="A23" s="111">
        <v>3</v>
      </c>
      <c r="B23" s="108"/>
      <c r="I23" s="18"/>
      <c r="J23" s="18"/>
      <c r="K23" s="18"/>
      <c r="L23" s="18"/>
    </row>
    <row r="24" spans="1:12" ht="12.75">
      <c r="A24" s="108"/>
      <c r="B24" s="108"/>
      <c r="F24" s="26" t="s">
        <v>29</v>
      </c>
      <c r="I24" s="16"/>
      <c r="J24" s="16"/>
      <c r="K24" s="16"/>
      <c r="L24" s="18"/>
    </row>
    <row r="25" spans="1:6" ht="12.75">
      <c r="A25" s="109"/>
      <c r="B25" s="109"/>
      <c r="F25" s="119" t="s">
        <v>93</v>
      </c>
    </row>
    <row r="26" spans="1:12" ht="15">
      <c r="A26" s="109"/>
      <c r="B26" s="109"/>
      <c r="F26" s="120" t="s">
        <v>92</v>
      </c>
      <c r="I26" s="16"/>
      <c r="J26" s="17"/>
      <c r="K26" s="16"/>
      <c r="L26" s="18"/>
    </row>
    <row r="27" spans="1:12" ht="12.75">
      <c r="A27" s="109"/>
      <c r="B27" s="109"/>
      <c r="F27" s="18" t="s">
        <v>80</v>
      </c>
      <c r="H27" s="18"/>
      <c r="I27" s="16"/>
      <c r="J27" s="16"/>
      <c r="K27" s="16"/>
      <c r="L27" s="18"/>
    </row>
    <row r="28" spans="1:12" ht="12.75">
      <c r="A28" s="109"/>
      <c r="B28" s="109"/>
      <c r="H28" s="18"/>
      <c r="I28" s="16"/>
      <c r="J28" s="16"/>
      <c r="K28" s="16"/>
      <c r="L28" s="18"/>
    </row>
    <row r="29" spans="8:12" ht="12.75">
      <c r="H29" s="18"/>
      <c r="I29" s="16"/>
      <c r="J29" s="16"/>
      <c r="K29" s="16"/>
      <c r="L29" s="18"/>
    </row>
    <row r="30" spans="8:12" ht="12.75">
      <c r="H30" s="18"/>
      <c r="I30" s="18"/>
      <c r="J30" s="18"/>
      <c r="K30" s="18"/>
      <c r="L30" s="18"/>
    </row>
    <row r="31" spans="8:12" ht="12.75">
      <c r="H31" s="18"/>
      <c r="I31" s="18"/>
      <c r="J31" s="18"/>
      <c r="K31" s="18"/>
      <c r="L31" s="18"/>
    </row>
    <row r="32" spans="8:12" ht="12.75">
      <c r="H32" s="16"/>
      <c r="I32" s="33"/>
      <c r="J32" s="33"/>
      <c r="K32" s="33"/>
      <c r="L32" s="33"/>
    </row>
    <row r="33" spans="9:12" ht="12.75">
      <c r="I33" s="34"/>
      <c r="J33" s="34"/>
      <c r="K33" s="33"/>
      <c r="L33" s="33"/>
    </row>
    <row r="34" spans="9:12" ht="12.75">
      <c r="I34" s="33">
        <v>2</v>
      </c>
      <c r="J34" s="33">
        <v>150</v>
      </c>
      <c r="K34" s="33"/>
      <c r="L34" s="33"/>
    </row>
    <row r="35" spans="9:12" ht="12.75">
      <c r="I35" s="33">
        <v>3</v>
      </c>
      <c r="J35" s="33">
        <v>140</v>
      </c>
      <c r="K35" s="34"/>
      <c r="L35" s="34"/>
    </row>
    <row r="36" spans="9:12" ht="12.75">
      <c r="I36" s="33">
        <v>5</v>
      </c>
      <c r="J36" s="34">
        <v>134</v>
      </c>
      <c r="K36" s="34"/>
      <c r="L36" s="34"/>
    </row>
    <row r="37" spans="9:12" ht="12.75">
      <c r="I37" s="33">
        <v>10</v>
      </c>
      <c r="J37" s="34">
        <v>123</v>
      </c>
      <c r="K37" s="34"/>
      <c r="L37" s="34"/>
    </row>
    <row r="38" spans="9:12" ht="12.75">
      <c r="I38" s="33">
        <v>15</v>
      </c>
      <c r="J38" s="34">
        <v>111</v>
      </c>
      <c r="K38" s="34"/>
      <c r="L38" s="34"/>
    </row>
    <row r="39" spans="9:12" ht="12.75">
      <c r="I39" s="33">
        <v>20</v>
      </c>
      <c r="J39" s="34">
        <v>101</v>
      </c>
      <c r="K39" s="34"/>
      <c r="L39" s="34"/>
    </row>
    <row r="40" spans="9:12" ht="12.75">
      <c r="I40" s="33">
        <v>25</v>
      </c>
      <c r="J40" s="34">
        <v>93</v>
      </c>
      <c r="K40" s="34"/>
      <c r="L40" s="34"/>
    </row>
    <row r="41" spans="9:12" ht="12.75">
      <c r="I41" s="33">
        <v>30</v>
      </c>
      <c r="J41" s="34">
        <v>81</v>
      </c>
      <c r="K41" s="34"/>
      <c r="L41" s="34"/>
    </row>
    <row r="42" spans="9:12" ht="12.75">
      <c r="I42" s="33">
        <v>35</v>
      </c>
      <c r="J42" s="34">
        <v>72</v>
      </c>
      <c r="K42" s="34"/>
      <c r="L42" s="34"/>
    </row>
    <row r="43" spans="3:12" ht="12.75">
      <c r="C43" s="80">
        <v>0.1</v>
      </c>
      <c r="D43" s="80">
        <v>0.58</v>
      </c>
      <c r="I43" s="34"/>
      <c r="J43" s="34"/>
      <c r="K43" s="34"/>
      <c r="L43" s="34"/>
    </row>
    <row r="44" spans="3:12" ht="12.75">
      <c r="C44" s="80">
        <v>0.2</v>
      </c>
      <c r="D44" s="80">
        <v>0.595</v>
      </c>
      <c r="I44" s="34"/>
      <c r="J44" s="34"/>
      <c r="K44" s="34"/>
      <c r="L44" s="34"/>
    </row>
    <row r="45" spans="3:12" ht="12.75">
      <c r="C45" s="80">
        <v>0.3</v>
      </c>
      <c r="D45" s="80">
        <v>0.6</v>
      </c>
      <c r="I45" s="34"/>
      <c r="J45" s="34"/>
      <c r="K45" s="34"/>
      <c r="L45" s="34"/>
    </row>
    <row r="46" spans="3:6" ht="12.75">
      <c r="C46" s="80">
        <v>0.4</v>
      </c>
      <c r="D46" s="80">
        <v>0.605</v>
      </c>
      <c r="F46" s="80" t="s">
        <v>81</v>
      </c>
    </row>
    <row r="47" spans="3:4" ht="12.75">
      <c r="C47" s="80">
        <v>0.5</v>
      </c>
      <c r="D47" s="80">
        <v>0.61</v>
      </c>
    </row>
    <row r="48" spans="3:4" ht="12.75">
      <c r="C48" s="80">
        <v>0.6</v>
      </c>
      <c r="D48" s="80">
        <v>0.62</v>
      </c>
    </row>
    <row r="49" spans="3:4" ht="12.75">
      <c r="C49" s="80">
        <v>0.7</v>
      </c>
      <c r="D49" s="80">
        <v>0.62</v>
      </c>
    </row>
    <row r="50" spans="3:4" ht="12.75">
      <c r="C50" s="80">
        <v>0.8</v>
      </c>
      <c r="D50" s="80">
        <v>0.62</v>
      </c>
    </row>
    <row r="51" spans="3:4" ht="12.75">
      <c r="C51" s="80">
        <v>0.9</v>
      </c>
      <c r="D51" s="80">
        <v>0.625</v>
      </c>
    </row>
    <row r="52" spans="3:4" ht="12.75">
      <c r="C52" s="80">
        <v>1</v>
      </c>
      <c r="D52" s="80">
        <v>0.63</v>
      </c>
    </row>
    <row r="53" spans="3:4" ht="12.75">
      <c r="C53" s="80">
        <v>2</v>
      </c>
      <c r="D53" s="80">
        <v>0.64</v>
      </c>
    </row>
    <row r="54" spans="3:4" ht="12.75">
      <c r="C54" s="80">
        <v>3</v>
      </c>
      <c r="D54" s="80">
        <v>0.65</v>
      </c>
    </row>
    <row r="55" spans="3:4" ht="12.75">
      <c r="C55" s="80">
        <v>4</v>
      </c>
      <c r="D55" s="80">
        <v>0.66</v>
      </c>
    </row>
    <row r="56" spans="3:4" ht="12.75">
      <c r="C56" s="80">
        <v>5</v>
      </c>
      <c r="D56" s="80">
        <v>0.67</v>
      </c>
    </row>
    <row r="57" spans="3:4" ht="12.75">
      <c r="C57" s="80">
        <v>6</v>
      </c>
      <c r="D57" s="80">
        <v>0.68</v>
      </c>
    </row>
    <row r="58" spans="3:4" ht="12.75">
      <c r="C58" s="80">
        <v>7</v>
      </c>
      <c r="D58" s="80">
        <v>0.69</v>
      </c>
    </row>
    <row r="59" spans="3:4" ht="12.75">
      <c r="C59" s="80">
        <v>8</v>
      </c>
      <c r="D59" s="80">
        <v>0.7</v>
      </c>
    </row>
    <row r="60" spans="3:4" ht="12.75">
      <c r="C60" s="80">
        <v>9</v>
      </c>
      <c r="D60" s="80">
        <v>0.7</v>
      </c>
    </row>
    <row r="61" spans="3:4" ht="12.75">
      <c r="C61" s="80">
        <v>10</v>
      </c>
      <c r="D61" s="80">
        <v>0.7</v>
      </c>
    </row>
    <row r="62" spans="3:4" ht="12.75">
      <c r="C62" s="80">
        <v>20</v>
      </c>
      <c r="D62" s="80">
        <v>0.73</v>
      </c>
    </row>
    <row r="63" spans="3:4" ht="12.75">
      <c r="C63" s="80">
        <v>30</v>
      </c>
      <c r="D63" s="80">
        <v>0.74</v>
      </c>
    </row>
    <row r="64" spans="3:4" ht="12.75">
      <c r="C64" s="80">
        <v>40</v>
      </c>
      <c r="D64" s="80">
        <v>0.75</v>
      </c>
    </row>
    <row r="65" spans="3:4" ht="12.75">
      <c r="C65" s="80">
        <v>50</v>
      </c>
      <c r="D65" s="80">
        <v>0.76</v>
      </c>
    </row>
    <row r="66" spans="3:4" ht="12.75">
      <c r="C66" s="80">
        <v>60</v>
      </c>
      <c r="D66" s="80">
        <v>0.77</v>
      </c>
    </row>
    <row r="67" spans="3:4" ht="12.75">
      <c r="C67" s="80">
        <v>70</v>
      </c>
      <c r="D67" s="80">
        <v>0.775</v>
      </c>
    </row>
    <row r="68" spans="3:4" ht="12.75">
      <c r="C68" s="80">
        <v>80</v>
      </c>
      <c r="D68" s="80">
        <v>0.78</v>
      </c>
    </row>
    <row r="69" spans="3:4" ht="12.75">
      <c r="C69" s="80">
        <v>90</v>
      </c>
      <c r="D69" s="80">
        <v>0.785</v>
      </c>
    </row>
    <row r="70" spans="3:4" ht="12.75">
      <c r="C70" s="80">
        <v>100</v>
      </c>
      <c r="D70" s="80">
        <v>0.8</v>
      </c>
    </row>
  </sheetData>
  <sheetProtection password="C545" sheet="1" selectLockedCells="1"/>
  <conditionalFormatting sqref="I13">
    <cfRule type="cellIs" priority="1" dxfId="0" operator="greaterThan" stopIfTrue="1">
      <formula>$D$10-1.2</formula>
    </cfRule>
  </conditionalFormatting>
  <conditionalFormatting sqref="I14">
    <cfRule type="cellIs" priority="2" dxfId="0" operator="greaterThan" stopIfTrue="1">
      <formula>1</formula>
    </cfRule>
  </conditionalFormatting>
  <conditionalFormatting sqref="I16">
    <cfRule type="cellIs" priority="3" dxfId="0" operator="greaterThan" stopIfTrue="1">
      <formula>0.7</formula>
    </cfRule>
  </conditionalFormatting>
  <conditionalFormatting sqref="D14 I19">
    <cfRule type="cellIs" priority="7" dxfId="0" operator="notBetween" stopIfTrue="1">
      <formula>-55</formula>
      <formula>155</formula>
    </cfRule>
  </conditionalFormatting>
  <conditionalFormatting sqref="D16">
    <cfRule type="cellIs" priority="9" dxfId="0" operator="notBetween" stopIfTrue="1">
      <formula>3</formula>
      <formula>60</formula>
    </cfRule>
  </conditionalFormatting>
  <conditionalFormatting sqref="D11">
    <cfRule type="cellIs" priority="19" dxfId="0" operator="greaterThan" stopIfTrue="1">
      <formula>1000</formula>
    </cfRule>
  </conditionalFormatting>
  <conditionalFormatting sqref="D12">
    <cfRule type="expression" priority="24" dxfId="0" stopIfTrue="1">
      <formula>$I$13+1.2&gt;$D$10</formula>
    </cfRule>
  </conditionalFormatting>
  <conditionalFormatting sqref="D10">
    <cfRule type="cellIs" priority="25" dxfId="0" operator="lessThan" stopIfTrue="1">
      <formula>$I$13+1.2</formula>
    </cfRule>
    <cfRule type="cellIs" priority="26" dxfId="1" operator="greaterThan" stopIfTrue="1">
      <formula>50</formula>
    </cfRule>
  </conditionalFormatting>
  <conditionalFormatting sqref="D13">
    <cfRule type="expression" priority="27" dxfId="0" stopIfTrue="1">
      <formula>$I$13+1.2&gt;$D$10</formula>
    </cfRule>
  </conditionalFormatting>
  <dataValidations count="2">
    <dataValidation type="list" allowBlank="1" showInputMessage="1" showErrorMessage="1" promptTitle="DROP DOWN MENU" prompt="SELECT OPTION 1/2 or OPTION 3&#10;" sqref="D4">
      <formula1>$A$21:$A$23</formula1>
    </dataValidation>
    <dataValidation type="decimal" allowBlank="1" showInputMessage="1" showErrorMessage="1" sqref="D16">
      <formula1>3</formula1>
      <formula2>50</formula2>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62"/>
  <sheetViews>
    <sheetView showGridLines="0" zoomScalePageLayoutView="0" workbookViewId="0" topLeftCell="A1">
      <selection activeCell="C34" sqref="C34"/>
    </sheetView>
  </sheetViews>
  <sheetFormatPr defaultColWidth="9.140625" defaultRowHeight="12.75"/>
  <cols>
    <col min="1" max="1" width="42.7109375" style="0" customWidth="1"/>
    <col min="2" max="2" width="17.57421875" style="0" customWidth="1"/>
    <col min="3" max="3" width="100.421875" style="0" customWidth="1"/>
  </cols>
  <sheetData>
    <row r="1" spans="1:3" ht="20.25">
      <c r="A1" s="35" t="s">
        <v>50</v>
      </c>
      <c r="B1" s="36"/>
      <c r="C1" s="37"/>
    </row>
    <row r="2" spans="1:3" ht="12.75">
      <c r="A2" s="38"/>
      <c r="B2" s="39"/>
      <c r="C2" s="40"/>
    </row>
    <row r="3" spans="1:3" ht="12.75">
      <c r="A3" s="112" t="s">
        <v>41</v>
      </c>
      <c r="B3" s="112"/>
      <c r="C3" s="112"/>
    </row>
    <row r="4" spans="1:3" ht="26.25" customHeight="1">
      <c r="A4" s="113" t="s">
        <v>34</v>
      </c>
      <c r="B4" s="113"/>
      <c r="C4" s="113"/>
    </row>
    <row r="5" spans="1:3" ht="30.75" customHeight="1">
      <c r="A5" s="114" t="s">
        <v>42</v>
      </c>
      <c r="B5" s="114"/>
      <c r="C5" s="114"/>
    </row>
    <row r="6" spans="1:3" ht="12.75">
      <c r="A6" s="41"/>
      <c r="B6" s="41"/>
      <c r="C6" s="41"/>
    </row>
    <row r="7" spans="1:3" ht="21" thickBot="1">
      <c r="A7" s="42" t="s">
        <v>40</v>
      </c>
      <c r="B7" s="43"/>
      <c r="C7" s="44"/>
    </row>
    <row r="8" spans="1:3" ht="13.5" thickBot="1">
      <c r="A8" s="81" t="s">
        <v>35</v>
      </c>
      <c r="B8" s="78" t="s">
        <v>36</v>
      </c>
      <c r="C8" s="82" t="s">
        <v>37</v>
      </c>
    </row>
    <row r="9" spans="1:3" ht="12.75">
      <c r="A9" s="84" t="s">
        <v>11</v>
      </c>
      <c r="B9" s="85" t="s">
        <v>73</v>
      </c>
      <c r="C9" s="86" t="s">
        <v>45</v>
      </c>
    </row>
    <row r="10" spans="1:3" ht="24">
      <c r="A10" s="87" t="s">
        <v>15</v>
      </c>
      <c r="B10" s="83" t="s">
        <v>70</v>
      </c>
      <c r="C10" s="88" t="s">
        <v>75</v>
      </c>
    </row>
    <row r="11" spans="1:3" ht="24">
      <c r="A11" s="87" t="s">
        <v>5</v>
      </c>
      <c r="B11" s="83" t="s">
        <v>43</v>
      </c>
      <c r="C11" s="88" t="s">
        <v>46</v>
      </c>
    </row>
    <row r="12" spans="1:3" ht="24">
      <c r="A12" s="87" t="s">
        <v>17</v>
      </c>
      <c r="B12" s="83" t="str">
        <f>'[1]SelectedDevice'!N4</f>
        <v>3.4V</v>
      </c>
      <c r="C12" s="88" t="s">
        <v>47</v>
      </c>
    </row>
    <row r="13" spans="1:3" ht="15">
      <c r="A13" s="87" t="s">
        <v>14</v>
      </c>
      <c r="B13" s="83" t="str">
        <f>CONCATENATE('[1]SelectedDevice'!E9,'[1]SelectedDevice'!H9)</f>
        <v>25°C</v>
      </c>
      <c r="C13" s="88" t="s">
        <v>48</v>
      </c>
    </row>
    <row r="14" spans="1:3" ht="15.75" thickBot="1">
      <c r="A14" s="89" t="s">
        <v>32</v>
      </c>
      <c r="B14" s="90" t="s">
        <v>49</v>
      </c>
      <c r="C14" s="91" t="s">
        <v>77</v>
      </c>
    </row>
    <row r="16" spans="1:3" ht="12.75">
      <c r="A16" s="45"/>
      <c r="B16" s="16"/>
      <c r="C16" s="16"/>
    </row>
    <row r="17" spans="1:3" ht="21" thickBot="1">
      <c r="A17" s="48" t="s">
        <v>39</v>
      </c>
      <c r="B17" s="49"/>
      <c r="C17" s="46"/>
    </row>
    <row r="18" spans="1:3" ht="13.5" thickBot="1">
      <c r="A18" s="81" t="s">
        <v>44</v>
      </c>
      <c r="B18" s="79" t="s">
        <v>36</v>
      </c>
      <c r="C18" s="82" t="s">
        <v>37</v>
      </c>
    </row>
    <row r="19" spans="1:3" ht="12.75">
      <c r="A19" s="94" t="s">
        <v>20</v>
      </c>
      <c r="B19" s="95" t="s">
        <v>68</v>
      </c>
      <c r="C19" s="96" t="s">
        <v>63</v>
      </c>
    </row>
    <row r="20" spans="1:3" ht="12.75">
      <c r="A20" s="97" t="s">
        <v>60</v>
      </c>
      <c r="B20" s="92" t="s">
        <v>68</v>
      </c>
      <c r="C20" s="98" t="s">
        <v>64</v>
      </c>
    </row>
    <row r="21" spans="1:3" ht="24">
      <c r="A21" s="97" t="s">
        <v>23</v>
      </c>
      <c r="B21" s="83" t="s">
        <v>69</v>
      </c>
      <c r="C21" s="88" t="s">
        <v>65</v>
      </c>
    </row>
    <row r="22" spans="1:3" ht="24">
      <c r="A22" s="97" t="s">
        <v>22</v>
      </c>
      <c r="B22" s="83" t="s">
        <v>70</v>
      </c>
      <c r="C22" s="88" t="s">
        <v>76</v>
      </c>
    </row>
    <row r="23" spans="1:3" ht="12.75">
      <c r="A23" s="97" t="s">
        <v>21</v>
      </c>
      <c r="B23" s="93" t="s">
        <v>68</v>
      </c>
      <c r="C23" s="88" t="s">
        <v>66</v>
      </c>
    </row>
    <row r="24" spans="1:3" ht="12.75">
      <c r="A24" s="97" t="s">
        <v>26</v>
      </c>
      <c r="B24" s="83" t="s">
        <v>72</v>
      </c>
      <c r="C24" s="88" t="s">
        <v>74</v>
      </c>
    </row>
    <row r="25" spans="1:3" ht="24">
      <c r="A25" s="97" t="s">
        <v>9</v>
      </c>
      <c r="B25" s="83" t="s">
        <v>62</v>
      </c>
      <c r="C25" s="88" t="s">
        <v>38</v>
      </c>
    </row>
    <row r="26" spans="1:3" ht="12.75">
      <c r="A26" s="97" t="s">
        <v>33</v>
      </c>
      <c r="B26" s="92" t="s">
        <v>68</v>
      </c>
      <c r="C26" s="98" t="s">
        <v>67</v>
      </c>
    </row>
    <row r="27" spans="1:3" ht="24.75" thickBot="1">
      <c r="A27" s="99" t="s">
        <v>25</v>
      </c>
      <c r="B27" s="90" t="s">
        <v>71</v>
      </c>
      <c r="C27" s="91" t="s">
        <v>61</v>
      </c>
    </row>
    <row r="28" spans="1:3" ht="12.75">
      <c r="A28" s="73"/>
      <c r="B28" s="50"/>
      <c r="C28" s="51"/>
    </row>
    <row r="29" spans="1:3" ht="12.75">
      <c r="A29" s="47"/>
      <c r="B29" s="50"/>
      <c r="C29" s="51"/>
    </row>
    <row r="30" spans="1:3" ht="12.75">
      <c r="A30" s="47"/>
      <c r="B30" s="50"/>
      <c r="C30" s="51"/>
    </row>
    <row r="31" spans="1:3" ht="12.75">
      <c r="A31" s="74"/>
      <c r="B31" s="75"/>
      <c r="C31" s="76"/>
    </row>
    <row r="32" spans="1:3" ht="12.75">
      <c r="A32" s="73"/>
      <c r="B32" s="50"/>
      <c r="C32" s="51"/>
    </row>
    <row r="33" spans="1:3" ht="12.75">
      <c r="A33" s="16"/>
      <c r="B33" s="16"/>
      <c r="C33" s="16"/>
    </row>
    <row r="34" spans="1:3" ht="12.75">
      <c r="A34" s="16"/>
      <c r="B34" s="16"/>
      <c r="C34" s="16"/>
    </row>
    <row r="35" spans="1:3" ht="12.75">
      <c r="A35" s="73"/>
      <c r="B35" s="50"/>
      <c r="C35" s="51"/>
    </row>
    <row r="36" spans="1:3" ht="12.75">
      <c r="A36" s="73"/>
      <c r="B36" s="50"/>
      <c r="C36" s="51"/>
    </row>
    <row r="37" spans="1:3" ht="12.75">
      <c r="A37" s="47"/>
      <c r="B37" s="50"/>
      <c r="C37" s="51"/>
    </row>
    <row r="38" spans="1:3" ht="12.75">
      <c r="A38" s="73"/>
      <c r="B38" s="75"/>
      <c r="C38" s="76"/>
    </row>
    <row r="39" spans="1:3" ht="12.75">
      <c r="A39" s="73"/>
      <c r="B39" s="50"/>
      <c r="C39" s="51"/>
    </row>
    <row r="40" spans="1:3" ht="12.75">
      <c r="A40" s="73"/>
      <c r="B40" s="50"/>
      <c r="C40" s="51"/>
    </row>
    <row r="41" spans="1:3" ht="12.75">
      <c r="A41" s="73"/>
      <c r="B41" s="50"/>
      <c r="C41" s="51"/>
    </row>
    <row r="42" spans="1:3" ht="12.75">
      <c r="A42" s="73"/>
      <c r="B42" s="50"/>
      <c r="C42" s="51"/>
    </row>
    <row r="43" spans="1:3" ht="12.75">
      <c r="A43" s="73"/>
      <c r="B43" s="77"/>
      <c r="C43" s="51"/>
    </row>
    <row r="44" spans="1:3" ht="12.75">
      <c r="A44" s="47"/>
      <c r="B44" s="50"/>
      <c r="C44" s="51"/>
    </row>
    <row r="45" spans="1:3" ht="12.75">
      <c r="A45" s="73"/>
      <c r="B45" s="75"/>
      <c r="C45" s="76"/>
    </row>
    <row r="46" spans="1:3" ht="12.75">
      <c r="A46" s="73"/>
      <c r="B46" s="50"/>
      <c r="C46" s="51"/>
    </row>
    <row r="47" spans="1:3" ht="12.75">
      <c r="A47" s="73"/>
      <c r="B47" s="50"/>
      <c r="C47" s="51"/>
    </row>
    <row r="48" spans="1:3" ht="12.75">
      <c r="A48" s="73"/>
      <c r="B48" s="50"/>
      <c r="C48" s="51"/>
    </row>
    <row r="49" spans="1:3" ht="12.75">
      <c r="A49" s="73"/>
      <c r="B49" s="50"/>
      <c r="C49" s="51"/>
    </row>
    <row r="50" spans="1:3" ht="12.75">
      <c r="A50" s="73"/>
      <c r="B50" s="50"/>
      <c r="C50" s="51"/>
    </row>
    <row r="51" spans="1:3" ht="12.75">
      <c r="A51" s="73"/>
      <c r="B51" s="50"/>
      <c r="C51" s="51"/>
    </row>
    <row r="52" spans="1:3" ht="12.75">
      <c r="A52" s="73"/>
      <c r="B52" s="50"/>
      <c r="C52" s="51"/>
    </row>
    <row r="53" spans="1:3" ht="12.75">
      <c r="A53" s="73"/>
      <c r="B53" s="50"/>
      <c r="C53" s="51"/>
    </row>
    <row r="54" spans="1:3" ht="12.75">
      <c r="A54" s="47"/>
      <c r="B54" s="50"/>
      <c r="C54" s="51"/>
    </row>
    <row r="55" spans="1:3" ht="12.75">
      <c r="A55" s="73"/>
      <c r="B55" s="75"/>
      <c r="C55" s="76"/>
    </row>
    <row r="56" spans="1:3" ht="12.75">
      <c r="A56" s="73"/>
      <c r="B56" s="50"/>
      <c r="C56" s="51"/>
    </row>
    <row r="57" spans="1:3" ht="12.75">
      <c r="A57" s="73"/>
      <c r="B57" s="50"/>
      <c r="C57" s="51"/>
    </row>
    <row r="58" spans="1:3" ht="12.75">
      <c r="A58" s="16"/>
      <c r="B58" s="16"/>
      <c r="C58" s="16"/>
    </row>
    <row r="59" spans="1:3" ht="12.75">
      <c r="A59" s="16"/>
      <c r="B59" s="16"/>
      <c r="C59" s="16"/>
    </row>
    <row r="60" spans="1:3" ht="12.75">
      <c r="A60" s="16"/>
      <c r="B60" s="16"/>
      <c r="C60" s="16"/>
    </row>
    <row r="61" spans="1:3" ht="12.75">
      <c r="A61" s="16"/>
      <c r="B61" s="16"/>
      <c r="C61" s="16"/>
    </row>
    <row r="62" spans="1:3" ht="12.75">
      <c r="A62" s="16"/>
      <c r="B62" s="16"/>
      <c r="C62" s="16"/>
    </row>
  </sheetData>
  <sheetProtection password="C545" sheet="1"/>
  <mergeCells count="3">
    <mergeCell ref="A3:C3"/>
    <mergeCell ref="A4:C4"/>
    <mergeCell ref="A5:C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51"/>
  <sheetViews>
    <sheetView zoomScalePageLayoutView="0" workbookViewId="0" topLeftCell="A1">
      <selection activeCell="B22" sqref="B22"/>
    </sheetView>
  </sheetViews>
  <sheetFormatPr defaultColWidth="9.140625" defaultRowHeight="12.75"/>
  <cols>
    <col min="1" max="1" width="4.57421875" style="0" bestFit="1" customWidth="1"/>
    <col min="2" max="2" width="115.140625" style="0" customWidth="1"/>
  </cols>
  <sheetData>
    <row r="1" spans="1:2" ht="12.75">
      <c r="A1" s="52"/>
      <c r="B1" s="72" t="s">
        <v>58</v>
      </c>
    </row>
    <row r="2" spans="1:2" ht="12.75">
      <c r="A2" s="52"/>
      <c r="B2" s="54" t="s">
        <v>59</v>
      </c>
    </row>
    <row r="3" spans="1:2" ht="12.75">
      <c r="A3" s="52"/>
      <c r="B3" s="55"/>
    </row>
    <row r="4" spans="1:2" ht="13.5" thickBot="1">
      <c r="A4" s="52"/>
      <c r="B4" s="55"/>
    </row>
    <row r="5" spans="1:2" ht="12.75">
      <c r="A5" s="52"/>
      <c r="B5" s="64" t="s">
        <v>51</v>
      </c>
    </row>
    <row r="6" spans="1:2" ht="12.75">
      <c r="A6" s="52"/>
      <c r="B6" s="65"/>
    </row>
    <row r="7" spans="1:2" ht="12.75">
      <c r="A7" s="52"/>
      <c r="B7" s="66" t="s">
        <v>54</v>
      </c>
    </row>
    <row r="8" spans="1:2" ht="12.75">
      <c r="A8" s="52"/>
      <c r="B8" s="67" t="s">
        <v>56</v>
      </c>
    </row>
    <row r="9" spans="1:2" ht="12.75">
      <c r="A9" s="52"/>
      <c r="B9" s="68" t="s">
        <v>57</v>
      </c>
    </row>
    <row r="10" spans="1:2" ht="12.75">
      <c r="A10" s="52"/>
      <c r="B10" s="69"/>
    </row>
    <row r="11" spans="1:2" ht="12.75">
      <c r="A11" s="52"/>
      <c r="B11" s="70" t="s">
        <v>55</v>
      </c>
    </row>
    <row r="12" spans="1:2" ht="12.75">
      <c r="A12" s="52"/>
      <c r="B12" s="68" t="s">
        <v>52</v>
      </c>
    </row>
    <row r="13" spans="1:2" ht="13.5" thickBot="1">
      <c r="A13" s="52"/>
      <c r="B13" s="71"/>
    </row>
    <row r="14" spans="1:2" ht="12.75">
      <c r="A14" s="59"/>
      <c r="B14" s="62"/>
    </row>
    <row r="15" spans="1:2" ht="12.75">
      <c r="A15" s="59"/>
      <c r="B15" s="63"/>
    </row>
    <row r="16" spans="1:2" ht="12.75">
      <c r="A16" s="59"/>
      <c r="B16" s="57" t="s">
        <v>53</v>
      </c>
    </row>
    <row r="17" spans="1:2" ht="12.75">
      <c r="A17" s="59">
        <v>1</v>
      </c>
      <c r="B17" s="61"/>
    </row>
    <row r="18" spans="1:2" ht="12.75">
      <c r="A18" s="59"/>
      <c r="B18" s="60"/>
    </row>
    <row r="19" spans="1:2" ht="12.75">
      <c r="A19" s="59"/>
      <c r="B19" s="60"/>
    </row>
    <row r="20" spans="1:2" ht="12.75">
      <c r="A20" s="59"/>
      <c r="B20" s="18"/>
    </row>
    <row r="21" spans="1:2" ht="12.75">
      <c r="A21" s="59"/>
      <c r="B21" s="18"/>
    </row>
    <row r="22" spans="1:2" ht="12.75">
      <c r="A22" s="59"/>
      <c r="B22" s="60"/>
    </row>
    <row r="23" spans="1:2" ht="12.75">
      <c r="A23" s="59"/>
      <c r="B23" s="60"/>
    </row>
    <row r="24" spans="1:2" ht="12.75">
      <c r="A24" s="59"/>
      <c r="B24" s="60"/>
    </row>
    <row r="25" spans="1:2" ht="12.75">
      <c r="A25" s="59"/>
      <c r="B25" s="60"/>
    </row>
    <row r="26" spans="1:2" ht="12.75">
      <c r="A26" s="59"/>
      <c r="B26" s="60"/>
    </row>
    <row r="27" spans="1:2" ht="12.75">
      <c r="A27" s="59"/>
      <c r="B27" s="60"/>
    </row>
    <row r="28" spans="1:2" ht="12.75">
      <c r="A28" s="59"/>
      <c r="B28" s="60"/>
    </row>
    <row r="29" spans="1:2" ht="12.75">
      <c r="A29" s="59"/>
      <c r="B29" s="60"/>
    </row>
    <row r="30" spans="1:2" ht="12.75">
      <c r="A30" s="59"/>
      <c r="B30" s="61"/>
    </row>
    <row r="31" spans="1:2" ht="12.75">
      <c r="A31" s="18"/>
      <c r="B31" s="18"/>
    </row>
    <row r="32" spans="1:2" ht="12.75">
      <c r="A32" s="18"/>
      <c r="B32" s="18"/>
    </row>
    <row r="33" spans="1:2" ht="12.75">
      <c r="A33" s="59"/>
      <c r="B33" s="58"/>
    </row>
    <row r="34" spans="1:2" ht="12.75">
      <c r="A34" s="52"/>
      <c r="B34" s="55"/>
    </row>
    <row r="35" spans="1:2" ht="12.75">
      <c r="A35" s="52"/>
      <c r="B35" s="55"/>
    </row>
    <row r="36" spans="1:2" ht="12.75">
      <c r="A36" s="52"/>
      <c r="B36" s="55"/>
    </row>
    <row r="37" spans="1:2" ht="12.75">
      <c r="A37" s="52"/>
      <c r="B37" s="55"/>
    </row>
    <row r="38" spans="1:2" ht="12.75">
      <c r="A38" s="52"/>
      <c r="B38" s="55"/>
    </row>
    <row r="39" spans="1:2" ht="12.75">
      <c r="A39" s="52"/>
      <c r="B39" s="55"/>
    </row>
    <row r="40" spans="1:2" ht="12.75">
      <c r="A40" s="52"/>
      <c r="B40" s="55"/>
    </row>
    <row r="41" spans="1:2" ht="12.75">
      <c r="A41" s="52"/>
      <c r="B41" s="55"/>
    </row>
    <row r="42" spans="1:2" ht="12.75">
      <c r="A42" s="52"/>
      <c r="B42" s="55"/>
    </row>
    <row r="43" spans="1:2" ht="12.75">
      <c r="A43" s="52"/>
      <c r="B43" s="56"/>
    </row>
    <row r="44" spans="1:2" ht="12.75">
      <c r="A44" s="52"/>
      <c r="B44" s="55"/>
    </row>
    <row r="45" spans="1:2" ht="12.75">
      <c r="A45" s="52"/>
      <c r="B45" s="55"/>
    </row>
    <row r="46" spans="1:2" ht="12.75">
      <c r="A46" s="52"/>
      <c r="B46" s="56"/>
    </row>
    <row r="47" spans="1:2" ht="12.75">
      <c r="A47" s="52"/>
      <c r="B47" s="56"/>
    </row>
    <row r="48" spans="1:2" ht="12.75">
      <c r="A48" s="52"/>
      <c r="B48" s="53"/>
    </row>
    <row r="49" spans="1:2" ht="12.75">
      <c r="A49" s="52"/>
      <c r="B49" s="55"/>
    </row>
    <row r="50" spans="1:2" ht="12.75">
      <c r="A50" s="52"/>
      <c r="B50" s="55"/>
    </row>
    <row r="51" spans="1:2" ht="12.75">
      <c r="A51" s="52"/>
      <c r="B51" s="5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 Semiconductors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kashfaq</dc:creator>
  <cp:keywords/>
  <dc:description/>
  <cp:lastModifiedBy>Yong Ang</cp:lastModifiedBy>
  <dcterms:created xsi:type="dcterms:W3CDTF">2011-08-03T08:27:48Z</dcterms:created>
  <dcterms:modified xsi:type="dcterms:W3CDTF">2011-08-15T13:44:20Z</dcterms:modified>
  <cp:category/>
  <cp:version/>
  <cp:contentType/>
  <cp:contentStatus/>
</cp:coreProperties>
</file>