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-500" yWindow="840" windowWidth="12470" windowHeight="7040" tabRatio="281"/>
  </bookViews>
  <sheets>
    <sheet name="AL8853Q" sheetId="1" r:id="rId1"/>
  </sheets>
  <calcPr calcId="162913"/>
</workbook>
</file>

<file path=xl/calcChain.xml><?xml version="1.0" encoding="utf-8"?>
<calcChain xmlns="http://schemas.openxmlformats.org/spreadsheetml/2006/main">
  <c r="C59" i="1" l="1"/>
  <c r="C53" i="1"/>
  <c r="C25" i="1" l="1"/>
  <c r="C81" i="1" l="1"/>
  <c r="C29" i="1" l="1"/>
  <c r="C28" i="1"/>
  <c r="C32" i="1" s="1"/>
  <c r="C38" i="1" l="1"/>
  <c r="C39" i="1"/>
  <c r="C55" i="1" s="1"/>
  <c r="C26" i="1"/>
  <c r="C60" i="1"/>
  <c r="C36" i="1" l="1"/>
  <c r="C54" i="1"/>
  <c r="C102" i="1"/>
  <c r="C84" i="1"/>
  <c r="C49" i="1"/>
  <c r="C94" i="1"/>
  <c r="C96" i="1"/>
  <c r="C40" i="1"/>
  <c r="C87" i="1" s="1"/>
  <c r="C101" i="1"/>
  <c r="C100" i="1"/>
  <c r="C98" i="1"/>
  <c r="C97" i="1"/>
  <c r="C95" i="1"/>
  <c r="C80" i="1"/>
  <c r="C90" i="1"/>
  <c r="C71" i="1"/>
  <c r="C42" i="1" l="1"/>
  <c r="C86" i="1"/>
  <c r="C88" i="1" l="1"/>
  <c r="C91" i="1" l="1"/>
  <c r="C92" i="1"/>
  <c r="C82" i="1"/>
  <c r="C30" i="1"/>
  <c r="C72" i="1" s="1"/>
  <c r="C73" i="1" l="1"/>
  <c r="C62" i="1"/>
  <c r="C74" i="1" s="1"/>
  <c r="C61" i="1"/>
  <c r="C99" i="1" s="1"/>
  <c r="C93" i="1"/>
  <c r="C83" i="1"/>
  <c r="C85" i="1"/>
  <c r="C75" i="1" l="1"/>
  <c r="C76" i="1" s="1"/>
  <c r="C77" i="1" s="1"/>
</calcChain>
</file>

<file path=xl/sharedStrings.xml><?xml version="1.0" encoding="utf-8"?>
<sst xmlns="http://schemas.openxmlformats.org/spreadsheetml/2006/main" count="232" uniqueCount="202">
  <si>
    <t>Application Specifications</t>
    <phoneticPr fontId="3" type="noConversion"/>
  </si>
  <si>
    <t>V</t>
    <phoneticPr fontId="1" type="noConversion"/>
  </si>
  <si>
    <t>Vo</t>
    <phoneticPr fontId="1" type="noConversion"/>
  </si>
  <si>
    <t>Don</t>
    <phoneticPr fontId="1" type="noConversion"/>
  </si>
  <si>
    <t>Doff</t>
    <phoneticPr fontId="1" type="noConversion"/>
  </si>
  <si>
    <t>%</t>
    <phoneticPr fontId="1" type="noConversion"/>
  </si>
  <si>
    <t>Switching Frequency</t>
    <phoneticPr fontId="3" type="noConversion"/>
  </si>
  <si>
    <t>Fosc</t>
    <phoneticPr fontId="3" type="noConversion"/>
  </si>
  <si>
    <t>mA</t>
    <phoneticPr fontId="3" type="noConversion"/>
  </si>
  <si>
    <t>Inductor Section</t>
    <phoneticPr fontId="3" type="noConversion"/>
  </si>
  <si>
    <t>η</t>
    <phoneticPr fontId="3" type="noConversion"/>
  </si>
  <si>
    <r>
      <t>L</t>
    </r>
    <r>
      <rPr>
        <vertAlign val="subscript"/>
        <sz val="11"/>
        <color indexed="8"/>
        <rFont val="Arial"/>
        <family val="2"/>
      </rPr>
      <t>CCM</t>
    </r>
    <r>
      <rPr>
        <sz val="11"/>
        <color indexed="8"/>
        <rFont val="Arial"/>
        <family val="2"/>
      </rPr>
      <t>(min)</t>
    </r>
    <phoneticPr fontId="3" type="noConversion"/>
  </si>
  <si>
    <t>Over Voltage Protection Setting</t>
    <phoneticPr fontId="3" type="noConversion"/>
  </si>
  <si>
    <t>Vout(OVP)</t>
    <phoneticPr fontId="3" type="noConversion"/>
  </si>
  <si>
    <t>V</t>
    <phoneticPr fontId="3" type="noConversion"/>
  </si>
  <si>
    <t>Calculated</t>
  </si>
  <si>
    <t>User Entry</t>
  </si>
  <si>
    <t>L</t>
    <phoneticPr fontId="3" type="noConversion"/>
  </si>
  <si>
    <r>
      <t>I</t>
    </r>
    <r>
      <rPr>
        <sz val="9"/>
        <color indexed="8"/>
        <rFont val="Arial"/>
        <family val="2"/>
      </rPr>
      <t>LED</t>
    </r>
    <phoneticPr fontId="3" type="noConversion"/>
  </si>
  <si>
    <r>
      <t>Io</t>
    </r>
    <r>
      <rPr>
        <sz val="11"/>
        <color indexed="8"/>
        <rFont val="Arial"/>
        <family val="2"/>
      </rPr>
      <t>(Total)</t>
    </r>
    <phoneticPr fontId="1" type="noConversion"/>
  </si>
  <si>
    <t>Output Current per Channel :</t>
    <phoneticPr fontId="3" type="noConversion"/>
  </si>
  <si>
    <t>Output Voltage:</t>
    <phoneticPr fontId="1" type="noConversion"/>
  </si>
  <si>
    <t>ILED</t>
    <phoneticPr fontId="3" type="noConversion"/>
  </si>
  <si>
    <t>OVP Setting:</t>
    <phoneticPr fontId="1" type="noConversion"/>
  </si>
  <si>
    <t>Rov1</t>
    <phoneticPr fontId="3" type="noConversion"/>
  </si>
  <si>
    <t>Rov2</t>
    <phoneticPr fontId="3" type="noConversion"/>
  </si>
  <si>
    <t>A</t>
    <phoneticPr fontId="1" type="noConversion"/>
  </si>
  <si>
    <t>kΩ</t>
    <phoneticPr fontId="1" type="noConversion"/>
  </si>
  <si>
    <t>OVP Setting:</t>
    <phoneticPr fontId="1" type="noConversion"/>
  </si>
  <si>
    <t>V</t>
    <phoneticPr fontId="1" type="noConversion"/>
  </si>
  <si>
    <t>Input Voltage:</t>
    <phoneticPr fontId="1" type="noConversion"/>
  </si>
  <si>
    <t>Vin</t>
    <phoneticPr fontId="1" type="noConversion"/>
  </si>
  <si>
    <t>Ω</t>
  </si>
  <si>
    <t>Output Current Setting:</t>
    <phoneticPr fontId="1" type="noConversion"/>
  </si>
  <si>
    <r>
      <t>R</t>
    </r>
    <r>
      <rPr>
        <sz val="9"/>
        <color indexed="9"/>
        <rFont val="Arial"/>
        <family val="2"/>
      </rPr>
      <t>FB</t>
    </r>
    <phoneticPr fontId="1" type="noConversion"/>
  </si>
  <si>
    <t>Rcs</t>
    <phoneticPr fontId="1" type="noConversion"/>
  </si>
  <si>
    <t>Output Current Setting</t>
    <phoneticPr fontId="3" type="noConversion"/>
  </si>
  <si>
    <t>Over Current Protection Setting</t>
    <phoneticPr fontId="3" type="noConversion"/>
  </si>
  <si>
    <t>Nominal Output voltage</t>
  </si>
  <si>
    <t>LED Channel Current</t>
  </si>
  <si>
    <t>Nominal Output current</t>
  </si>
  <si>
    <t>Expected Efficieny</t>
  </si>
  <si>
    <t>Minimum Value of Inductor in CCM</t>
  </si>
  <si>
    <t>Actual Value</t>
  </si>
  <si>
    <t>Inductor Peak Current</t>
  </si>
  <si>
    <t>OCP Setting Resistor, typically OCP value=2*ILpeak</t>
  </si>
  <si>
    <t xml:space="preserve">Vout OVP Threshold </t>
  </si>
  <si>
    <t>Ω</t>
    <phoneticPr fontId="3" type="noConversion"/>
  </si>
  <si>
    <t>A</t>
    <phoneticPr fontId="3" type="noConversion"/>
  </si>
  <si>
    <t>Ω</t>
    <phoneticPr fontId="3" type="noConversion"/>
  </si>
  <si>
    <t>KΩ</t>
    <phoneticPr fontId="3" type="noConversion"/>
  </si>
  <si>
    <r>
      <t>Vin</t>
    </r>
    <r>
      <rPr>
        <sz val="11"/>
        <color indexed="8"/>
        <rFont val="Arial"/>
        <family val="2"/>
      </rPr>
      <t>_min</t>
    </r>
    <phoneticPr fontId="1" type="noConversion"/>
  </si>
  <si>
    <r>
      <t>M</t>
    </r>
    <r>
      <rPr>
        <sz val="11"/>
        <color indexed="8"/>
        <rFont val="Arial"/>
        <family val="2"/>
      </rPr>
      <t>inimum</t>
    </r>
    <r>
      <rPr>
        <sz val="11"/>
        <color indexed="8"/>
        <rFont val="Arial"/>
        <family val="2"/>
      </rPr>
      <t xml:space="preserve"> Intput Voltage</t>
    </r>
    <phoneticPr fontId="1" type="noConversion"/>
  </si>
  <si>
    <r>
      <t>R</t>
    </r>
    <r>
      <rPr>
        <sz val="9"/>
        <color indexed="8"/>
        <rFont val="Arial"/>
        <family val="2"/>
      </rPr>
      <t xml:space="preserve">FB </t>
    </r>
    <r>
      <rPr>
        <sz val="11"/>
        <color indexed="8"/>
        <rFont val="Arial"/>
        <family val="2"/>
      </rPr>
      <t>(R6)</t>
    </r>
    <phoneticPr fontId="1" type="noConversion"/>
  </si>
  <si>
    <t>Rcs (R3)</t>
    <phoneticPr fontId="1" type="noConversion"/>
  </si>
  <si>
    <t xml:space="preserve">Output Current Sense Resistor </t>
    <phoneticPr fontId="1" type="noConversion"/>
  </si>
  <si>
    <t xml:space="preserve">OVP Setting Resistor 1 </t>
    <phoneticPr fontId="1" type="noConversion"/>
  </si>
  <si>
    <t>OVP Setting Resistor 2</t>
    <phoneticPr fontId="1" type="noConversion"/>
  </si>
  <si>
    <r>
      <t>p</t>
    </r>
    <r>
      <rPr>
        <sz val="11"/>
        <color indexed="8"/>
        <rFont val="Arial"/>
        <family val="2"/>
      </rPr>
      <t>cs</t>
    </r>
    <phoneticPr fontId="1" type="noConversion"/>
  </si>
  <si>
    <t>Ns</t>
    <phoneticPr fontId="3" type="noConversion"/>
  </si>
  <si>
    <r>
      <t>r</t>
    </r>
    <r>
      <rPr>
        <vertAlign val="subscript"/>
        <sz val="11"/>
        <color indexed="8"/>
        <rFont val="Arial"/>
        <family val="2"/>
      </rPr>
      <t>D</t>
    </r>
    <phoneticPr fontId="1" type="noConversion"/>
  </si>
  <si>
    <t>Ω</t>
    <phoneticPr fontId="1" type="noConversion"/>
  </si>
  <si>
    <t>Equivalent dymanic resistance of LED array</t>
    <phoneticPr fontId="1" type="noConversion"/>
  </si>
  <si>
    <r>
      <t>R</t>
    </r>
    <r>
      <rPr>
        <vertAlign val="subscript"/>
        <sz val="11"/>
        <color indexed="8"/>
        <rFont val="Arial"/>
        <family val="2"/>
      </rPr>
      <t>D</t>
    </r>
    <phoneticPr fontId="1" type="noConversion"/>
  </si>
  <si>
    <r>
      <t>R</t>
    </r>
    <r>
      <rPr>
        <vertAlign val="subscript"/>
        <sz val="11"/>
        <color indexed="8"/>
        <rFont val="Arial"/>
        <family val="2"/>
      </rPr>
      <t>EQ</t>
    </r>
    <phoneticPr fontId="1" type="noConversion"/>
  </si>
  <si>
    <t xml:space="preserve">Input Capacitor </t>
    <phoneticPr fontId="3" type="noConversion"/>
  </si>
  <si>
    <t>Input Capacitor Selection</t>
    <phoneticPr fontId="3" type="noConversion"/>
  </si>
  <si>
    <r>
      <t>C</t>
    </r>
    <r>
      <rPr>
        <sz val="11"/>
        <color indexed="8"/>
        <rFont val="Arial"/>
        <family val="2"/>
      </rPr>
      <t>in_min</t>
    </r>
    <phoneticPr fontId="1" type="noConversion"/>
  </si>
  <si>
    <r>
      <t>R</t>
    </r>
    <r>
      <rPr>
        <sz val="11"/>
        <color indexed="8"/>
        <rFont val="Arial"/>
        <family val="2"/>
      </rPr>
      <t>equired Minimum input capacitor value</t>
    </r>
    <phoneticPr fontId="1" type="noConversion"/>
  </si>
  <si>
    <t>Inductor Ripple Current</t>
    <phoneticPr fontId="1" type="noConversion"/>
  </si>
  <si>
    <t>A</t>
    <phoneticPr fontId="1" type="noConversion"/>
  </si>
  <si>
    <r>
      <t>I</t>
    </r>
    <r>
      <rPr>
        <sz val="11"/>
        <color indexed="8"/>
        <rFont val="Arial"/>
        <family val="2"/>
      </rPr>
      <t>nput Capacitor RMS current</t>
    </r>
    <phoneticPr fontId="1" type="noConversion"/>
  </si>
  <si>
    <r>
      <t>I</t>
    </r>
    <r>
      <rPr>
        <vertAlign val="subscript"/>
        <sz val="11"/>
        <color indexed="8"/>
        <rFont val="Arial"/>
        <family val="2"/>
      </rPr>
      <t>Cin-RMS</t>
    </r>
    <phoneticPr fontId="1" type="noConversion"/>
  </si>
  <si>
    <r>
      <t>m</t>
    </r>
    <r>
      <rPr>
        <sz val="11"/>
        <color indexed="8"/>
        <rFont val="Arial"/>
        <family val="2"/>
      </rPr>
      <t>A</t>
    </r>
    <phoneticPr fontId="1" type="noConversion"/>
  </si>
  <si>
    <t>Output Capacitor Selection</t>
    <phoneticPr fontId="3" type="noConversion"/>
  </si>
  <si>
    <t>Desired input voltage ripple</t>
    <phoneticPr fontId="1" type="noConversion"/>
  </si>
  <si>
    <t>Desired output voltage ripple</t>
    <phoneticPr fontId="1" type="noConversion"/>
  </si>
  <si>
    <t>Required Minimum output capacitor value</t>
    <phoneticPr fontId="1" type="noConversion"/>
  </si>
  <si>
    <t>Cout_min</t>
    <phoneticPr fontId="1" type="noConversion"/>
  </si>
  <si>
    <t>Actual input capacitor value selection</t>
    <phoneticPr fontId="1" type="noConversion"/>
  </si>
  <si>
    <t>Inductor Average Current</t>
    <phoneticPr fontId="1" type="noConversion"/>
  </si>
  <si>
    <r>
      <t>I</t>
    </r>
    <r>
      <rPr>
        <vertAlign val="subscript"/>
        <sz val="11"/>
        <color indexed="8"/>
        <rFont val="Arial"/>
        <family val="2"/>
      </rPr>
      <t>L</t>
    </r>
    <phoneticPr fontId="1" type="noConversion"/>
  </si>
  <si>
    <r>
      <rPr>
        <sz val="11"/>
        <color indexed="8"/>
        <rFont val="Arial Unicode MS"/>
        <family val="2"/>
        <charset val="134"/>
      </rPr>
      <t>Δ</t>
    </r>
    <r>
      <rPr>
        <sz val="12.65"/>
        <color indexed="8"/>
        <rFont val="Arial"/>
        <family val="2"/>
      </rPr>
      <t>I</t>
    </r>
    <r>
      <rPr>
        <vertAlign val="subscript"/>
        <sz val="12.65"/>
        <color indexed="8"/>
        <rFont val="Arial"/>
        <family val="2"/>
      </rPr>
      <t>L</t>
    </r>
    <phoneticPr fontId="1" type="noConversion"/>
  </si>
  <si>
    <t>A</t>
    <phoneticPr fontId="1" type="noConversion"/>
  </si>
  <si>
    <t>Required maximum output capacitor ESR</t>
    <phoneticPr fontId="1" type="noConversion"/>
  </si>
  <si>
    <t>Ω</t>
    <phoneticPr fontId="1" type="noConversion"/>
  </si>
  <si>
    <t>mΩ</t>
    <phoneticPr fontId="1" type="noConversion"/>
  </si>
  <si>
    <r>
      <t>I</t>
    </r>
    <r>
      <rPr>
        <vertAlign val="subscript"/>
        <sz val="11"/>
        <color indexed="8"/>
        <rFont val="Arial"/>
        <family val="2"/>
      </rPr>
      <t>Cout-RMS</t>
    </r>
    <phoneticPr fontId="1" type="noConversion"/>
  </si>
  <si>
    <t>Output Capacitor RMS current</t>
    <phoneticPr fontId="1" type="noConversion"/>
  </si>
  <si>
    <t>Cin1</t>
    <phoneticPr fontId="1" type="noConversion"/>
  </si>
  <si>
    <t>Cin2</t>
    <phoneticPr fontId="1" type="noConversion"/>
  </si>
  <si>
    <t>µF</t>
  </si>
  <si>
    <t>µF</t>
    <phoneticPr fontId="1" type="noConversion"/>
  </si>
  <si>
    <t>µF</t>
    <phoneticPr fontId="1" type="noConversion"/>
  </si>
  <si>
    <t>µH</t>
    <phoneticPr fontId="3" type="noConversion"/>
  </si>
  <si>
    <t>Cout1</t>
    <phoneticPr fontId="1" type="noConversion"/>
  </si>
  <si>
    <t>Cout2</t>
    <phoneticPr fontId="1" type="noConversion"/>
  </si>
  <si>
    <t>Vout decoupling capacitor suggested value</t>
    <phoneticPr fontId="1" type="noConversion"/>
  </si>
  <si>
    <t>Vin pin Decoupling Capacitor Selection</t>
    <phoneticPr fontId="3" type="noConversion"/>
  </si>
  <si>
    <r>
      <t>C</t>
    </r>
    <r>
      <rPr>
        <vertAlign val="subscript"/>
        <sz val="11"/>
        <color indexed="8"/>
        <rFont val="Arial Unicode MS"/>
        <family val="2"/>
        <charset val="134"/>
      </rPr>
      <t>Vin_min</t>
    </r>
    <phoneticPr fontId="1" type="noConversion"/>
  </si>
  <si>
    <t>Minimum Suggested VIN pin decoupling capacitor value</t>
    <phoneticPr fontId="1" type="noConversion"/>
  </si>
  <si>
    <t>Actual VIN pin decoupling capacitor selection</t>
    <phoneticPr fontId="1" type="noConversion"/>
  </si>
  <si>
    <t>Minimum recommended OVP pin decoupling capacitor value</t>
    <phoneticPr fontId="1" type="noConversion"/>
  </si>
  <si>
    <r>
      <t>p</t>
    </r>
    <r>
      <rPr>
        <sz val="11"/>
        <color indexed="8"/>
        <rFont val="Arial"/>
        <family val="2"/>
      </rPr>
      <t>F</t>
    </r>
    <phoneticPr fontId="1" type="noConversion"/>
  </si>
  <si>
    <t>Actual OVP pin decoupling capacitor selection</t>
    <phoneticPr fontId="1" type="noConversion"/>
  </si>
  <si>
    <t>Minimum CS pin RC filter capacitor value</t>
    <phoneticPr fontId="1" type="noConversion"/>
  </si>
  <si>
    <t>pF</t>
    <phoneticPr fontId="1" type="noConversion"/>
  </si>
  <si>
    <t>Actual CS pin RC filter capacitor selection</t>
    <phoneticPr fontId="1" type="noConversion"/>
  </si>
  <si>
    <t>Compensation Capacitor Selection</t>
    <phoneticPr fontId="3" type="noConversion"/>
  </si>
  <si>
    <t>µF</t>
    <phoneticPr fontId="1" type="noConversion"/>
  </si>
  <si>
    <t>Open Loop Voltage Gain of Error Amplifier</t>
    <phoneticPr fontId="1" type="noConversion"/>
  </si>
  <si>
    <t>dB</t>
    <phoneticPr fontId="1" type="noConversion"/>
  </si>
  <si>
    <r>
      <t>A</t>
    </r>
    <r>
      <rPr>
        <vertAlign val="subscript"/>
        <sz val="11"/>
        <color indexed="8"/>
        <rFont val="Arial"/>
        <family val="2"/>
      </rPr>
      <t>C</t>
    </r>
    <phoneticPr fontId="1" type="noConversion"/>
  </si>
  <si>
    <t>DC Gain of EA compensation stage</t>
    <phoneticPr fontId="1" type="noConversion"/>
  </si>
  <si>
    <r>
      <t>A</t>
    </r>
    <r>
      <rPr>
        <vertAlign val="subscript"/>
        <sz val="11"/>
        <color indexed="8"/>
        <rFont val="Arial"/>
        <family val="2"/>
      </rPr>
      <t>p</t>
    </r>
    <phoneticPr fontId="1" type="noConversion"/>
  </si>
  <si>
    <t>DC Gain of Boost power stage</t>
    <phoneticPr fontId="1" type="noConversion"/>
  </si>
  <si>
    <t>V/V</t>
    <phoneticPr fontId="1" type="noConversion"/>
  </si>
  <si>
    <t>Boost System Right-Half Plane Zero</t>
    <phoneticPr fontId="1" type="noConversion"/>
  </si>
  <si>
    <t>Hz</t>
    <phoneticPr fontId="1" type="noConversion"/>
  </si>
  <si>
    <r>
      <t>f</t>
    </r>
    <r>
      <rPr>
        <vertAlign val="subscript"/>
        <sz val="11"/>
        <color indexed="8"/>
        <rFont val="Arial"/>
        <family val="2"/>
      </rPr>
      <t>p1</t>
    </r>
    <phoneticPr fontId="1" type="noConversion"/>
  </si>
  <si>
    <r>
      <t>f</t>
    </r>
    <r>
      <rPr>
        <vertAlign val="subscript"/>
        <sz val="11"/>
        <color indexed="8"/>
        <rFont val="Arial"/>
        <family val="2"/>
      </rPr>
      <t>C</t>
    </r>
    <phoneticPr fontId="1" type="noConversion"/>
  </si>
  <si>
    <r>
      <t>f</t>
    </r>
    <r>
      <rPr>
        <vertAlign val="subscript"/>
        <sz val="11"/>
        <color indexed="8"/>
        <rFont val="Arial"/>
        <family val="2"/>
      </rPr>
      <t>Z2</t>
    </r>
    <phoneticPr fontId="1" type="noConversion"/>
  </si>
  <si>
    <t>Hz</t>
    <phoneticPr fontId="1" type="noConversion"/>
  </si>
  <si>
    <r>
      <t>Set the whole system crossover frequency as Minimum value between f</t>
    </r>
    <r>
      <rPr>
        <vertAlign val="subscript"/>
        <sz val="11"/>
        <color indexed="8"/>
        <rFont val="Arial"/>
        <family val="2"/>
      </rPr>
      <t>Z2</t>
    </r>
    <r>
      <rPr>
        <sz val="11"/>
        <color indexed="8"/>
        <rFont val="Arial"/>
        <family val="2"/>
      </rPr>
      <t xml:space="preserve"> and f</t>
    </r>
    <r>
      <rPr>
        <vertAlign val="subscript"/>
        <sz val="11"/>
        <color indexed="8"/>
        <rFont val="Arial"/>
        <family val="2"/>
      </rPr>
      <t xml:space="preserve">p1, </t>
    </r>
    <r>
      <rPr>
        <sz val="11"/>
        <color indexed="8"/>
        <rFont val="Arial"/>
        <family val="2"/>
      </rPr>
      <t>f</t>
    </r>
    <r>
      <rPr>
        <vertAlign val="subscript"/>
        <sz val="11"/>
        <color indexed="8"/>
        <rFont val="Arial"/>
        <family val="2"/>
      </rPr>
      <t>C</t>
    </r>
    <r>
      <rPr>
        <sz val="11"/>
        <color indexed="8"/>
        <rFont val="Arial"/>
        <family val="2"/>
      </rPr>
      <t>=Min(f</t>
    </r>
    <r>
      <rPr>
        <vertAlign val="subscript"/>
        <sz val="11"/>
        <color indexed="8"/>
        <rFont val="Arial"/>
        <family val="2"/>
      </rPr>
      <t>Z2</t>
    </r>
    <r>
      <rPr>
        <sz val="11"/>
        <color indexed="8"/>
        <rFont val="Arial"/>
        <family val="2"/>
      </rPr>
      <t>, f</t>
    </r>
    <r>
      <rPr>
        <vertAlign val="subscript"/>
        <sz val="11"/>
        <color indexed="8"/>
        <rFont val="Arial"/>
        <family val="2"/>
      </rPr>
      <t>p1</t>
    </r>
    <r>
      <rPr>
        <sz val="11"/>
        <color indexed="8"/>
        <rFont val="Arial"/>
        <family val="2"/>
      </rPr>
      <t>)</t>
    </r>
    <phoneticPr fontId="1" type="noConversion"/>
  </si>
  <si>
    <r>
      <t>C</t>
    </r>
    <r>
      <rPr>
        <vertAlign val="subscript"/>
        <sz val="11"/>
        <color indexed="8"/>
        <rFont val="Arial"/>
        <family val="2"/>
      </rPr>
      <t>COMP_min</t>
    </r>
    <phoneticPr fontId="1" type="noConversion"/>
  </si>
  <si>
    <t>nF</t>
    <phoneticPr fontId="1" type="noConversion"/>
  </si>
  <si>
    <t>Minimum Compensation Capacitor Value</t>
    <phoneticPr fontId="1" type="noConversion"/>
  </si>
  <si>
    <r>
      <t>C</t>
    </r>
    <r>
      <rPr>
        <vertAlign val="subscript"/>
        <sz val="11"/>
        <color indexed="8"/>
        <rFont val="Arial"/>
        <family val="2"/>
      </rPr>
      <t>COMP_recommend</t>
    </r>
    <phoneticPr fontId="1" type="noConversion"/>
  </si>
  <si>
    <t>Actual Compensation Capacitor</t>
    <phoneticPr fontId="1" type="noConversion"/>
  </si>
  <si>
    <t>nF</t>
    <phoneticPr fontId="1" type="noConversion"/>
  </si>
  <si>
    <r>
      <t>C</t>
    </r>
    <r>
      <rPr>
        <vertAlign val="subscript"/>
        <sz val="11"/>
        <color indexed="8"/>
        <rFont val="Arial"/>
        <family val="2"/>
      </rPr>
      <t>COMP</t>
    </r>
    <phoneticPr fontId="1" type="noConversion"/>
  </si>
  <si>
    <r>
      <t>I</t>
    </r>
    <r>
      <rPr>
        <vertAlign val="subscript"/>
        <sz val="11"/>
        <color indexed="9"/>
        <rFont val="Arial"/>
        <family val="2"/>
      </rPr>
      <t>Lpeak</t>
    </r>
    <phoneticPr fontId="3" type="noConversion"/>
  </si>
  <si>
    <r>
      <t>ΔI</t>
    </r>
    <r>
      <rPr>
        <vertAlign val="subscript"/>
        <sz val="11"/>
        <color indexed="9"/>
        <rFont val="Arial"/>
        <family val="2"/>
      </rPr>
      <t>L</t>
    </r>
    <phoneticPr fontId="1" type="noConversion"/>
  </si>
  <si>
    <r>
      <t>I</t>
    </r>
    <r>
      <rPr>
        <vertAlign val="subscript"/>
        <sz val="11"/>
        <color indexed="9"/>
        <rFont val="Arial"/>
        <family val="2"/>
      </rPr>
      <t>L</t>
    </r>
    <phoneticPr fontId="1" type="noConversion"/>
  </si>
  <si>
    <t>A</t>
    <phoneticPr fontId="1" type="noConversion"/>
  </si>
  <si>
    <t>µA/V</t>
    <phoneticPr fontId="1" type="noConversion"/>
  </si>
  <si>
    <r>
      <t>C</t>
    </r>
    <r>
      <rPr>
        <vertAlign val="subscript"/>
        <sz val="11"/>
        <color indexed="9"/>
        <rFont val="Arial"/>
        <family val="2"/>
      </rPr>
      <t>CS</t>
    </r>
    <phoneticPr fontId="1" type="noConversion"/>
  </si>
  <si>
    <t>pF</t>
    <phoneticPr fontId="1" type="noConversion"/>
  </si>
  <si>
    <r>
      <t>C</t>
    </r>
    <r>
      <rPr>
        <vertAlign val="subscript"/>
        <sz val="11"/>
        <color indexed="9"/>
        <rFont val="Arial"/>
        <family val="2"/>
      </rPr>
      <t>OVP</t>
    </r>
    <phoneticPr fontId="1" type="noConversion"/>
  </si>
  <si>
    <t>Cin1</t>
    <phoneticPr fontId="1" type="noConversion"/>
  </si>
  <si>
    <t>Input Decoupling Capacitor</t>
    <phoneticPr fontId="1" type="noConversion"/>
  </si>
  <si>
    <t>Input Capacitor RMS Current</t>
    <phoneticPr fontId="1" type="noConversion"/>
  </si>
  <si>
    <r>
      <t>I</t>
    </r>
    <r>
      <rPr>
        <vertAlign val="subscript"/>
        <sz val="11"/>
        <color indexed="9"/>
        <rFont val="Arial"/>
        <family val="2"/>
      </rPr>
      <t>Cin1-RMS</t>
    </r>
    <phoneticPr fontId="1" type="noConversion"/>
  </si>
  <si>
    <t>µF</t>
    <phoneticPr fontId="1" type="noConversion"/>
  </si>
  <si>
    <t xml:space="preserve">Output Capacitor </t>
    <phoneticPr fontId="3" type="noConversion"/>
  </si>
  <si>
    <t>Output Capacitor RMS Current</t>
    <phoneticPr fontId="1" type="noConversion"/>
  </si>
  <si>
    <t>Output Decoupling Capacitor</t>
    <phoneticPr fontId="1" type="noConversion"/>
  </si>
  <si>
    <t>Cout2</t>
    <phoneticPr fontId="1" type="noConversion"/>
  </si>
  <si>
    <r>
      <t>I</t>
    </r>
    <r>
      <rPr>
        <vertAlign val="subscript"/>
        <sz val="11"/>
        <color indexed="9"/>
        <rFont val="Arial"/>
        <family val="2"/>
      </rPr>
      <t>Cout1-RMS</t>
    </r>
    <phoneticPr fontId="1" type="noConversion"/>
  </si>
  <si>
    <t>A</t>
    <phoneticPr fontId="1" type="noConversion"/>
  </si>
  <si>
    <t xml:space="preserve">VIN pin Decoupling Capacitor </t>
    <phoneticPr fontId="1" type="noConversion"/>
  </si>
  <si>
    <r>
      <t>C</t>
    </r>
    <r>
      <rPr>
        <vertAlign val="subscript"/>
        <sz val="11"/>
        <color indexed="9"/>
        <rFont val="Arial"/>
        <family val="2"/>
      </rPr>
      <t>VIN</t>
    </r>
    <phoneticPr fontId="1" type="noConversion"/>
  </si>
  <si>
    <t xml:space="preserve">Compensation Capacitor </t>
    <phoneticPr fontId="1" type="noConversion"/>
  </si>
  <si>
    <t>nF</t>
    <phoneticPr fontId="1" type="noConversion"/>
  </si>
  <si>
    <r>
      <t>C</t>
    </r>
    <r>
      <rPr>
        <vertAlign val="subscript"/>
        <sz val="11"/>
        <color indexed="9"/>
        <rFont val="Arial"/>
        <family val="2"/>
      </rPr>
      <t>COMP</t>
    </r>
    <phoneticPr fontId="1" type="noConversion"/>
  </si>
  <si>
    <t>Boost Inductance</t>
    <phoneticPr fontId="3" type="noConversion"/>
  </si>
  <si>
    <t>Inductor Peak Current</t>
    <phoneticPr fontId="1" type="noConversion"/>
  </si>
  <si>
    <t>Inductor Ripple Current</t>
    <phoneticPr fontId="1" type="noConversion"/>
  </si>
  <si>
    <r>
      <t>D</t>
    </r>
    <r>
      <rPr>
        <sz val="11"/>
        <color indexed="8"/>
        <rFont val="Arial"/>
        <family val="2"/>
      </rPr>
      <t>uty Cycle</t>
    </r>
    <phoneticPr fontId="1" type="noConversion"/>
  </si>
  <si>
    <r>
      <t>Note, Compensation stage DC gain is much larger than power stage DC gain, adopt the single transconductance capacitor  compensation, can set the cross frequency at Min{f</t>
    </r>
    <r>
      <rPr>
        <vertAlign val="subscript"/>
        <sz val="9"/>
        <color indexed="8"/>
        <rFont val="Arial"/>
        <family val="2"/>
      </rPr>
      <t>Z2</t>
    </r>
    <r>
      <rPr>
        <sz val="9"/>
        <color indexed="8"/>
        <rFont val="Arial"/>
        <family val="2"/>
      </rPr>
      <t>, f</t>
    </r>
    <r>
      <rPr>
        <vertAlign val="subscript"/>
        <sz val="9"/>
        <color indexed="8"/>
        <rFont val="Arial"/>
        <family val="2"/>
      </rPr>
      <t>p1</t>
    </r>
    <r>
      <rPr>
        <sz val="9"/>
        <color indexed="8"/>
        <rFont val="Arial"/>
        <family val="2"/>
      </rPr>
      <t>},and get the minimum compensation capacitor.</t>
    </r>
    <phoneticPr fontId="1" type="noConversion"/>
  </si>
  <si>
    <r>
      <rPr>
        <sz val="11"/>
        <color indexed="8"/>
        <rFont val="Arial Unicode MS"/>
        <family val="2"/>
        <charset val="134"/>
      </rPr>
      <t>Δ</t>
    </r>
    <r>
      <rPr>
        <sz val="12.65"/>
        <color indexed="8"/>
        <rFont val="Arial Unicode MS"/>
        <family val="2"/>
        <charset val="134"/>
      </rPr>
      <t>V</t>
    </r>
    <r>
      <rPr>
        <sz val="12.65"/>
        <color indexed="8"/>
        <rFont val="Arial"/>
        <family val="2"/>
      </rPr>
      <t>in</t>
    </r>
    <phoneticPr fontId="1" type="noConversion"/>
  </si>
  <si>
    <t>µF</t>
    <phoneticPr fontId="1" type="noConversion"/>
  </si>
  <si>
    <r>
      <t>Recommended Compensation Capacitor Value
(3times C</t>
    </r>
    <r>
      <rPr>
        <vertAlign val="subscript"/>
        <sz val="11"/>
        <color indexed="8"/>
        <rFont val="Arial"/>
        <family val="2"/>
      </rPr>
      <t>COMP_min</t>
    </r>
    <r>
      <rPr>
        <sz val="11"/>
        <color indexed="8"/>
        <rFont val="Arial"/>
        <family val="2"/>
      </rPr>
      <t>)</t>
    </r>
    <phoneticPr fontId="1" type="noConversion"/>
  </si>
  <si>
    <r>
      <t>R</t>
    </r>
    <r>
      <rPr>
        <vertAlign val="subscript"/>
        <sz val="11"/>
        <color indexed="9"/>
        <rFont val="Arial"/>
        <family val="2"/>
      </rPr>
      <t>SL</t>
    </r>
    <phoneticPr fontId="1" type="noConversion"/>
  </si>
  <si>
    <t>OCP and CS Pin RC Filter Setting:</t>
    <phoneticPr fontId="1" type="noConversion"/>
  </si>
  <si>
    <t>RC Filter Resistor Setting</t>
    <phoneticPr fontId="1" type="noConversion"/>
  </si>
  <si>
    <t>KΩ</t>
    <phoneticPr fontId="3" type="noConversion"/>
  </si>
  <si>
    <t>KΩ</t>
    <phoneticPr fontId="1" type="noConversion"/>
  </si>
  <si>
    <t>KΩ</t>
    <phoneticPr fontId="1" type="noConversion"/>
  </si>
  <si>
    <t>KΩ</t>
    <phoneticPr fontId="1" type="noConversion"/>
  </si>
  <si>
    <t>Transconductance of Error Amplifier</t>
    <phoneticPr fontId="1" type="noConversion"/>
  </si>
  <si>
    <t>Boost System Main Output Pole</t>
    <phoneticPr fontId="1" type="noConversion"/>
  </si>
  <si>
    <r>
      <t>S</t>
    </r>
    <r>
      <rPr>
        <sz val="11"/>
        <color indexed="8"/>
        <rFont val="Arial"/>
        <family val="2"/>
      </rPr>
      <t>eries LED number</t>
    </r>
    <phoneticPr fontId="1" type="noConversion"/>
  </si>
  <si>
    <t>Equivalent DC load resistance</t>
    <phoneticPr fontId="1" type="noConversion"/>
  </si>
  <si>
    <t>ESR_max</t>
    <phoneticPr fontId="1" type="noConversion"/>
  </si>
  <si>
    <r>
      <t>I</t>
    </r>
    <r>
      <rPr>
        <vertAlign val="subscript"/>
        <sz val="9"/>
        <color indexed="8"/>
        <rFont val="Arial"/>
        <family val="2"/>
      </rPr>
      <t>L</t>
    </r>
    <r>
      <rPr>
        <vertAlign val="subscript"/>
        <sz val="11"/>
        <color indexed="8"/>
        <rFont val="Arial"/>
        <family val="2"/>
      </rPr>
      <t>peak</t>
    </r>
    <phoneticPr fontId="3" type="noConversion"/>
  </si>
  <si>
    <r>
      <t>R</t>
    </r>
    <r>
      <rPr>
        <sz val="9"/>
        <color indexed="8"/>
        <rFont val="Arial"/>
        <family val="2"/>
      </rPr>
      <t>OVP2</t>
    </r>
    <phoneticPr fontId="3" type="noConversion"/>
  </si>
  <si>
    <r>
      <t>R</t>
    </r>
    <r>
      <rPr>
        <sz val="9"/>
        <color indexed="8"/>
        <rFont val="Arial"/>
        <family val="2"/>
      </rPr>
      <t>OVP1</t>
    </r>
    <phoneticPr fontId="1" type="noConversion"/>
  </si>
  <si>
    <r>
      <t>Δ</t>
    </r>
    <r>
      <rPr>
        <sz val="12.65"/>
        <color indexed="8"/>
        <rFont val="Arial Unicode MS"/>
        <family val="2"/>
        <charset val="134"/>
      </rPr>
      <t>vout</t>
    </r>
    <phoneticPr fontId="1" type="noConversion"/>
  </si>
  <si>
    <t xml:space="preserve">AL8853 Final BOM </t>
    <phoneticPr fontId="1" type="noConversion"/>
  </si>
  <si>
    <t>AL8853 Application Schematic</t>
    <phoneticPr fontId="3" type="noConversion"/>
  </si>
  <si>
    <t>Vin decoupling capacitor suggested value</t>
  </si>
  <si>
    <t>Suggested value</t>
  </si>
  <si>
    <r>
      <t>C</t>
    </r>
    <r>
      <rPr>
        <vertAlign val="subscript"/>
        <sz val="11"/>
        <color indexed="8"/>
        <rFont val="Arial"/>
        <family val="2"/>
      </rPr>
      <t>VIN</t>
    </r>
  </si>
  <si>
    <t>mA</t>
    <phoneticPr fontId="3" type="noConversion"/>
  </si>
  <si>
    <t>V</t>
    <phoneticPr fontId="1" type="noConversion"/>
  </si>
  <si>
    <t>kHz</t>
    <phoneticPr fontId="1" type="noConversion"/>
  </si>
  <si>
    <t>µH</t>
    <phoneticPr fontId="1" type="noConversion"/>
  </si>
  <si>
    <t>pF</t>
    <phoneticPr fontId="1" type="noConversion"/>
  </si>
  <si>
    <t>IC specification</t>
  </si>
  <si>
    <r>
      <t>C</t>
    </r>
    <r>
      <rPr>
        <vertAlign val="subscript"/>
        <sz val="11"/>
        <color theme="1"/>
        <rFont val="Arial"/>
        <family val="2"/>
      </rPr>
      <t>CS_min</t>
    </r>
  </si>
  <si>
    <r>
      <t>C</t>
    </r>
    <r>
      <rPr>
        <vertAlign val="subscript"/>
        <sz val="11"/>
        <color theme="1"/>
        <rFont val="Arial"/>
        <family val="2"/>
      </rPr>
      <t>CS</t>
    </r>
  </si>
  <si>
    <r>
      <t>R</t>
    </r>
    <r>
      <rPr>
        <vertAlign val="subscript"/>
        <sz val="11"/>
        <color theme="1"/>
        <rFont val="Arial"/>
        <family val="2"/>
      </rPr>
      <t>SL</t>
    </r>
  </si>
  <si>
    <r>
      <t>C</t>
    </r>
    <r>
      <rPr>
        <vertAlign val="subscript"/>
        <sz val="11"/>
        <color theme="1"/>
        <rFont val="Arial"/>
        <family val="2"/>
      </rPr>
      <t>OVP_min</t>
    </r>
  </si>
  <si>
    <r>
      <t>C</t>
    </r>
    <r>
      <rPr>
        <vertAlign val="subscript"/>
        <sz val="11"/>
        <color theme="1"/>
        <rFont val="Arial"/>
        <family val="2"/>
      </rPr>
      <t>OVP</t>
    </r>
  </si>
  <si>
    <r>
      <t>G</t>
    </r>
    <r>
      <rPr>
        <vertAlign val="subscript"/>
        <sz val="11"/>
        <color theme="1"/>
        <rFont val="Arial"/>
        <family val="2"/>
      </rPr>
      <t>m</t>
    </r>
  </si>
  <si>
    <r>
      <t>A</t>
    </r>
    <r>
      <rPr>
        <vertAlign val="subscript"/>
        <sz val="11"/>
        <color theme="1"/>
        <rFont val="Arial"/>
        <family val="2"/>
      </rPr>
      <t>m</t>
    </r>
  </si>
  <si>
    <r>
      <t>S</t>
    </r>
    <r>
      <rPr>
        <b/>
        <sz val="11"/>
        <color theme="1"/>
        <rFont val="Arial"/>
        <family val="2"/>
      </rPr>
      <t>elected basing on calculated</t>
    </r>
  </si>
  <si>
    <t>Equivalent dymanic resistance of single LED</t>
  </si>
  <si>
    <t>V</t>
  </si>
  <si>
    <t>pF</t>
  </si>
  <si>
    <t>AL8853AQ Design Calculator V1.0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</si>
</sst>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"/>
    <numFmt numFmtId="165" formatCode="0.0000_ "/>
  </numFmts>
  <fonts count="29">
    <font>
      <sz val="11"/>
      <color theme="1"/>
      <name val="Calibri"/>
      <charset val="134"/>
      <scheme val="minor"/>
    </font>
    <font>
      <sz val="9"/>
      <name val="宋体"/>
      <family val="3"/>
      <charset val="134"/>
    </font>
    <font>
      <sz val="12"/>
      <color indexed="9"/>
      <name val="Arial"/>
      <family val="2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vertAlign val="sub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 Unicode MS"/>
      <family val="2"/>
      <charset val="134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9"/>
      <name val="Arial Unicode MS"/>
      <family val="2"/>
      <charset val="134"/>
    </font>
    <font>
      <b/>
      <sz val="12"/>
      <name val="Arial Unicode MS"/>
      <family val="2"/>
      <charset val="134"/>
    </font>
    <font>
      <sz val="9"/>
      <color indexed="9"/>
      <name val="Arial"/>
      <family val="2"/>
    </font>
    <font>
      <sz val="12.65"/>
      <color indexed="8"/>
      <name val="Arial"/>
      <family val="2"/>
    </font>
    <font>
      <sz val="12.65"/>
      <color indexed="8"/>
      <name val="Arial Unicode MS"/>
      <family val="2"/>
      <charset val="134"/>
    </font>
    <font>
      <vertAlign val="subscript"/>
      <sz val="12.65"/>
      <color indexed="8"/>
      <name val="Arial"/>
      <family val="2"/>
    </font>
    <font>
      <vertAlign val="subscript"/>
      <sz val="11"/>
      <color indexed="8"/>
      <name val="Arial Unicode MS"/>
      <family val="2"/>
      <charset val="134"/>
    </font>
    <font>
      <vertAlign val="subscript"/>
      <sz val="11"/>
      <color indexed="9"/>
      <name val="Arial"/>
      <family val="2"/>
    </font>
    <font>
      <vertAlign val="subscript"/>
      <sz val="9"/>
      <color indexed="8"/>
      <name val="Arial"/>
      <family val="2"/>
    </font>
    <font>
      <b/>
      <sz val="16"/>
      <color indexed="9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0" fillId="6" borderId="1" xfId="0" applyFont="1" applyFill="1" applyBorder="1" applyProtection="1">
      <alignment vertical="center"/>
      <protection locked="0"/>
    </xf>
    <xf numFmtId="0" fontId="5" fillId="6" borderId="1" xfId="0" applyFont="1" applyFill="1" applyBorder="1" applyProtection="1">
      <alignment vertical="center"/>
      <protection locked="0"/>
    </xf>
    <xf numFmtId="164" fontId="10" fillId="8" borderId="1" xfId="0" applyNumberFormat="1" applyFont="1" applyFill="1" applyBorder="1" applyProtection="1">
      <alignment vertical="center"/>
      <protection locked="0"/>
    </xf>
    <xf numFmtId="0" fontId="10" fillId="5" borderId="1" xfId="0" applyFont="1" applyFill="1" applyBorder="1" applyProtection="1">
      <alignment vertical="center"/>
      <protection hidden="1"/>
    </xf>
    <xf numFmtId="165" fontId="10" fillId="5" borderId="1" xfId="0" applyNumberFormat="1" applyFont="1" applyFill="1" applyBorder="1" applyProtection="1">
      <alignment vertical="center"/>
      <protection hidden="1"/>
    </xf>
    <xf numFmtId="0" fontId="5" fillId="5" borderId="1" xfId="0" applyFont="1" applyFill="1" applyBorder="1" applyProtection="1">
      <alignment vertical="center"/>
      <protection hidden="1"/>
    </xf>
    <xf numFmtId="0" fontId="5" fillId="10" borderId="1" xfId="0" applyFont="1" applyFill="1" applyBorder="1" applyAlignment="1" applyProtection="1">
      <alignment horizontal="right" vertical="center"/>
      <protection hidden="1"/>
    </xf>
    <xf numFmtId="0" fontId="5" fillId="10" borderId="1" xfId="0" applyFont="1" applyFill="1" applyBorder="1" applyProtection="1">
      <alignment vertical="center"/>
      <protection hidden="1"/>
    </xf>
    <xf numFmtId="0" fontId="13" fillId="9" borderId="1" xfId="0" applyFont="1" applyFill="1" applyBorder="1" applyProtection="1">
      <alignment vertical="center"/>
      <protection hidden="1"/>
    </xf>
    <xf numFmtId="165" fontId="13" fillId="9" borderId="1" xfId="0" applyNumberFormat="1" applyFont="1" applyFill="1" applyBorder="1" applyProtection="1">
      <alignment vertical="center"/>
      <protection hidden="1"/>
    </xf>
    <xf numFmtId="164" fontId="13" fillId="9" borderId="1" xfId="0" applyNumberFormat="1" applyFont="1" applyFill="1" applyBorder="1" applyProtection="1">
      <alignment vertical="center"/>
      <protection hidden="1"/>
    </xf>
    <xf numFmtId="0" fontId="24" fillId="8" borderId="10" xfId="0" applyFont="1" applyFill="1" applyBorder="1" applyProtection="1">
      <alignment vertical="center"/>
      <protection locked="0"/>
    </xf>
    <xf numFmtId="0" fontId="10" fillId="8" borderId="1" xfId="0" applyFont="1" applyFill="1" applyBorder="1" applyProtection="1">
      <alignment vertical="center"/>
      <protection locked="0"/>
    </xf>
    <xf numFmtId="0" fontId="5" fillId="8" borderId="1" xfId="0" applyFont="1" applyFill="1" applyBorder="1" applyAlignment="1" applyProtection="1">
      <alignment horizontal="right" vertical="center"/>
      <protection locked="0"/>
    </xf>
    <xf numFmtId="0" fontId="24" fillId="3" borderId="1" xfId="0" applyFont="1" applyFill="1" applyBorder="1" applyProtection="1">
      <alignment vertical="center"/>
      <protection hidden="1"/>
    </xf>
    <xf numFmtId="165" fontId="24" fillId="5" borderId="1" xfId="0" applyNumberFormat="1" applyFont="1" applyFill="1" applyBorder="1" applyProtection="1">
      <alignment vertical="center"/>
      <protection hidden="1"/>
    </xf>
    <xf numFmtId="165" fontId="24" fillId="8" borderId="1" xfId="0" applyNumberFormat="1" applyFont="1" applyFill="1" applyBorder="1" applyProtection="1">
      <alignment vertical="center"/>
      <protection locked="0"/>
    </xf>
    <xf numFmtId="165" fontId="24" fillId="11" borderId="1" xfId="0" applyNumberFormat="1" applyFont="1" applyFill="1" applyBorder="1" applyProtection="1">
      <alignment vertical="center"/>
      <protection hidden="1"/>
    </xf>
    <xf numFmtId="0" fontId="9" fillId="3" borderId="0" xfId="0" applyFont="1" applyFill="1" applyBorder="1" applyProtection="1">
      <alignment vertical="center"/>
      <protection hidden="1"/>
    </xf>
    <xf numFmtId="0" fontId="0" fillId="3" borderId="0" xfId="0" applyFill="1" applyBorder="1" applyProtection="1">
      <alignment vertical="center"/>
      <protection hidden="1"/>
    </xf>
    <xf numFmtId="0" fontId="9" fillId="0" borderId="6" xfId="0" applyFont="1" applyBorder="1" applyProtection="1">
      <alignment vertical="center"/>
      <protection hidden="1"/>
    </xf>
    <xf numFmtId="0" fontId="9" fillId="0" borderId="7" xfId="0" applyFont="1" applyBorder="1" applyProtection="1">
      <alignment vertical="center"/>
      <protection hidden="1"/>
    </xf>
    <xf numFmtId="0" fontId="9" fillId="0" borderId="8" xfId="0" applyFont="1" applyBorder="1" applyProtection="1">
      <alignment vertical="center"/>
      <protection hidden="1"/>
    </xf>
    <xf numFmtId="0" fontId="9" fillId="0" borderId="9" xfId="0" applyFont="1" applyBorder="1" applyProtection="1">
      <alignment vertical="center"/>
      <protection hidden="1"/>
    </xf>
    <xf numFmtId="0" fontId="9" fillId="0" borderId="0" xfId="0" applyFont="1" applyBorder="1" applyProtection="1">
      <alignment vertical="center"/>
      <protection hidden="1"/>
    </xf>
    <xf numFmtId="0" fontId="9" fillId="0" borderId="10" xfId="0" applyFont="1" applyBorder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2" fillId="0" borderId="9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0" fillId="0" borderId="0" xfId="0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11" fillId="6" borderId="6" xfId="0" applyFont="1" applyFill="1" applyBorder="1" applyAlignment="1" applyProtection="1">
      <protection hidden="1"/>
    </xf>
    <xf numFmtId="0" fontId="26" fillId="0" borderId="8" xfId="0" applyFont="1" applyFill="1" applyBorder="1" applyAlignment="1" applyProtection="1">
      <protection hidden="1"/>
    </xf>
    <xf numFmtId="0" fontId="11" fillId="3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protection hidden="1"/>
    </xf>
    <xf numFmtId="0" fontId="11" fillId="5" borderId="9" xfId="0" applyFont="1" applyFill="1" applyBorder="1" applyAlignment="1" applyProtection="1">
      <protection hidden="1"/>
    </xf>
    <xf numFmtId="0" fontId="26" fillId="0" borderId="10" xfId="0" applyFont="1" applyFill="1" applyBorder="1" applyAlignment="1" applyProtection="1">
      <protection hidden="1"/>
    </xf>
    <xf numFmtId="0" fontId="0" fillId="8" borderId="9" xfId="0" applyFill="1" applyBorder="1" applyProtection="1">
      <alignment vertical="center"/>
      <protection hidden="1"/>
    </xf>
    <xf numFmtId="0" fontId="0" fillId="10" borderId="9" xfId="0" applyFill="1" applyBorder="1" applyProtection="1">
      <alignment vertical="center"/>
      <protection hidden="1"/>
    </xf>
    <xf numFmtId="0" fontId="28" fillId="0" borderId="10" xfId="0" applyFont="1" applyFill="1" applyBorder="1" applyProtection="1">
      <alignment vertical="center"/>
      <protection hidden="1"/>
    </xf>
    <xf numFmtId="0" fontId="0" fillId="3" borderId="11" xfId="0" applyFill="1" applyBorder="1" applyProtection="1">
      <alignment vertical="center"/>
      <protection hidden="1"/>
    </xf>
    <xf numFmtId="0" fontId="28" fillId="3" borderId="12" xfId="0" applyFont="1" applyFill="1" applyBorder="1" applyAlignment="1" applyProtection="1">
      <alignment vertical="center" wrapText="1"/>
      <protection hidden="1"/>
    </xf>
    <xf numFmtId="0" fontId="5" fillId="6" borderId="1" xfId="0" applyFont="1" applyFill="1" applyBorder="1" applyProtection="1">
      <alignment vertical="center"/>
      <protection hidden="1"/>
    </xf>
    <xf numFmtId="0" fontId="10" fillId="6" borderId="1" xfId="0" applyFont="1" applyFill="1" applyBorder="1" applyProtection="1">
      <alignment vertical="center"/>
      <protection hidden="1"/>
    </xf>
    <xf numFmtId="0" fontId="10" fillId="3" borderId="0" xfId="0" applyFont="1" applyFill="1" applyBorder="1" applyProtection="1">
      <alignment vertical="center"/>
      <protection hidden="1"/>
    </xf>
    <xf numFmtId="0" fontId="11" fillId="3" borderId="0" xfId="0" applyFont="1" applyFill="1" applyBorder="1" applyProtection="1">
      <alignment vertical="center"/>
      <protection hidden="1"/>
    </xf>
    <xf numFmtId="0" fontId="6" fillId="3" borderId="0" xfId="0" applyFont="1" applyFill="1" applyBorder="1" applyAlignment="1" applyProtection="1">
      <protection hidden="1"/>
    </xf>
    <xf numFmtId="0" fontId="5" fillId="5" borderId="2" xfId="0" applyFont="1" applyFill="1" applyBorder="1" applyProtection="1">
      <alignment vertical="center"/>
      <protection hidden="1"/>
    </xf>
    <xf numFmtId="165" fontId="5" fillId="5" borderId="1" xfId="0" applyNumberFormat="1" applyFont="1" applyFill="1" applyBorder="1" applyProtection="1">
      <alignment vertical="center"/>
      <protection hidden="1"/>
    </xf>
    <xf numFmtId="0" fontId="10" fillId="8" borderId="1" xfId="0" applyFont="1" applyFill="1" applyBorder="1" applyProtection="1">
      <alignment vertical="center"/>
      <protection hidden="1"/>
    </xf>
    <xf numFmtId="0" fontId="5" fillId="8" borderId="1" xfId="0" applyFont="1" applyFill="1" applyBorder="1" applyProtection="1">
      <alignment vertical="center"/>
      <protection hidden="1"/>
    </xf>
    <xf numFmtId="0" fontId="24" fillId="5" borderId="1" xfId="0" applyFont="1" applyFill="1" applyBorder="1" applyProtection="1">
      <alignment vertical="center"/>
      <protection hidden="1"/>
    </xf>
    <xf numFmtId="0" fontId="24" fillId="8" borderId="1" xfId="0" applyFont="1" applyFill="1" applyBorder="1" applyProtection="1">
      <alignment vertical="center"/>
      <protection hidden="1"/>
    </xf>
    <xf numFmtId="165" fontId="24" fillId="8" borderId="1" xfId="0" applyNumberFormat="1" applyFont="1" applyFill="1" applyBorder="1" applyProtection="1">
      <alignment vertical="center"/>
      <protection hidden="1"/>
    </xf>
    <xf numFmtId="165" fontId="24" fillId="8" borderId="3" xfId="0" applyNumberFormat="1" applyFont="1" applyFill="1" applyBorder="1" applyProtection="1">
      <alignment vertical="center"/>
      <protection hidden="1"/>
    </xf>
    <xf numFmtId="0" fontId="5" fillId="3" borderId="0" xfId="0" applyFont="1" applyFill="1" applyBorder="1" applyProtection="1">
      <alignment vertical="center"/>
      <protection hidden="1"/>
    </xf>
    <xf numFmtId="0" fontId="9" fillId="6" borderId="1" xfId="0" applyFont="1" applyFill="1" applyBorder="1" applyProtection="1">
      <alignment vertical="center"/>
      <protection hidden="1"/>
    </xf>
    <xf numFmtId="0" fontId="9" fillId="10" borderId="1" xfId="0" applyFont="1" applyFill="1" applyBorder="1" applyProtection="1">
      <alignment vertical="center"/>
      <protection hidden="1"/>
    </xf>
    <xf numFmtId="0" fontId="24" fillId="8" borderId="10" xfId="0" applyFont="1" applyFill="1" applyBorder="1" applyProtection="1">
      <alignment vertical="center"/>
      <protection hidden="1"/>
    </xf>
    <xf numFmtId="0" fontId="5" fillId="5" borderId="1" xfId="0" applyFont="1" applyFill="1" applyBorder="1" applyAlignment="1" applyProtection="1">
      <alignment vertical="center" wrapText="1"/>
      <protection hidden="1"/>
    </xf>
    <xf numFmtId="0" fontId="14" fillId="9" borderId="1" xfId="0" applyFont="1" applyFill="1" applyBorder="1" applyAlignment="1" applyProtection="1">
      <alignment horizontal="left" vertical="center"/>
      <protection hidden="1"/>
    </xf>
    <xf numFmtId="0" fontId="10" fillId="9" borderId="1" xfId="0" applyFont="1" applyFill="1" applyBorder="1" applyProtection="1">
      <alignment vertical="center"/>
      <protection hidden="1"/>
    </xf>
    <xf numFmtId="0" fontId="12" fillId="9" borderId="1" xfId="0" applyFont="1" applyFill="1" applyBorder="1" applyProtection="1">
      <alignment vertical="center"/>
      <protection hidden="1"/>
    </xf>
    <xf numFmtId="0" fontId="5" fillId="9" borderId="1" xfId="0" applyFont="1" applyFill="1" applyBorder="1" applyProtection="1">
      <alignment vertical="center"/>
      <protection hidden="1"/>
    </xf>
    <xf numFmtId="0" fontId="10" fillId="3" borderId="0" xfId="0" applyFont="1" applyFill="1" applyProtection="1">
      <alignment vertical="center"/>
      <protection hidden="1"/>
    </xf>
    <xf numFmtId="0" fontId="9" fillId="3" borderId="0" xfId="0" applyFont="1" applyFill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center" vertical="center"/>
      <protection hidden="1"/>
    </xf>
    <xf numFmtId="0" fontId="4" fillId="7" borderId="5" xfId="0" applyFont="1" applyFill="1" applyBorder="1" applyAlignment="1" applyProtection="1">
      <protection hidden="1"/>
    </xf>
    <xf numFmtId="0" fontId="8" fillId="0" borderId="9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4" fillId="7" borderId="2" xfId="0" applyFont="1" applyFill="1" applyBorder="1" applyAlignment="1" applyProtection="1">
      <alignment horizontal="left"/>
      <protection hidden="1"/>
    </xf>
    <xf numFmtId="0" fontId="4" fillId="7" borderId="5" xfId="0" applyFont="1" applyFill="1" applyBorder="1" applyAlignment="1" applyProtection="1">
      <alignment horizontal="left"/>
      <protection hidden="1"/>
    </xf>
    <xf numFmtId="0" fontId="4" fillId="7" borderId="3" xfId="0" applyFont="1" applyFill="1" applyBorder="1" applyAlignment="1" applyProtection="1">
      <alignment horizontal="left"/>
      <protection hidden="1"/>
    </xf>
    <xf numFmtId="0" fontId="4" fillId="7" borderId="11" xfId="0" applyFont="1" applyFill="1" applyBorder="1" applyAlignment="1" applyProtection="1">
      <alignment horizontal="left"/>
      <protection hidden="1"/>
    </xf>
    <xf numFmtId="0" fontId="4" fillId="7" borderId="4" xfId="0" applyFont="1" applyFill="1" applyBorder="1" applyAlignment="1" applyProtection="1">
      <alignment horizontal="left"/>
      <protection hidden="1"/>
    </xf>
    <xf numFmtId="0" fontId="4" fillId="7" borderId="12" xfId="0" applyFont="1" applyFill="1" applyBorder="1" applyAlignment="1" applyProtection="1">
      <alignment horizontal="left"/>
      <protection hidden="1"/>
    </xf>
    <xf numFmtId="0" fontId="23" fillId="4" borderId="6" xfId="0" applyFont="1" applyFill="1" applyBorder="1" applyAlignment="1" applyProtection="1">
      <alignment horizontal="center" vertical="center"/>
      <protection hidden="1"/>
    </xf>
    <xf numFmtId="0" fontId="23" fillId="4" borderId="7" xfId="0" applyFont="1" applyFill="1" applyBorder="1" applyAlignment="1" applyProtection="1">
      <alignment horizontal="center" vertical="center"/>
      <protection hidden="1"/>
    </xf>
    <xf numFmtId="0" fontId="23" fillId="4" borderId="8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8">
    <dxf>
      <fill>
        <patternFill>
          <bgColor theme="6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CCFF"/>
      <color rgb="FF666633"/>
      <color rgb="FF0033CC"/>
      <color rgb="FF99FF66"/>
      <color rgb="FF6666FF"/>
      <color rgb="FF00FF99"/>
      <color rgb="FF66FF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1880151</xdr:colOff>
      <xdr:row>5</xdr:row>
      <xdr:rowOff>16566</xdr:rowOff>
    </xdr:from>
    <xdr:to>
      <xdr:col>1</xdr:col>
      <xdr:colOff>2343977</xdr:colOff>
      <xdr:row>6</xdr:row>
      <xdr:rowOff>41414</xdr:rowOff>
    </xdr:to>
    <xdr:sp macro="" textlink="$E$20">
      <xdr:nvSpPr>
        <xdr:cNvPr id="2" name="TextBox 1"/>
        <xdr:cNvSpPr txBox="1"/>
      </xdr:nvSpPr>
      <xdr:spPr>
        <a:xfrm>
          <a:off x="3834847" y="1051892"/>
          <a:ext cx="463826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DE7E538-0D4C-43D8-B707-E4FB45EC4436}" type="TxLink">
            <a:rPr lang="en-US" altLang="en-US" sz="1100" b="0" i="0" u="none" strike="noStrike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zh-CN" altLang="en-US" sz="1100">
            <a:ln>
              <a:noFill/>
            </a:ln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31750</xdr:colOff>
          <xdr:row>2</xdr:row>
          <xdr:rowOff>69850</xdr:rowOff>
        </xdr:from>
        <xdr:to>
          <xdr:col>2</xdr:col>
          <xdr:colOff>781050</xdr:colOff>
          <xdr:row>17</xdr:row>
          <xdr:rowOff>76200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19"/>
  <sheetViews>
    <sheetView showGridLines="0" tabSelected="1" zoomScale="70" zoomScaleNormal="70" workbookViewId="0">
      <selection activeCell="C44" sqref="C44"/>
    </sheetView>
  </sheetViews>
  <sheetFormatPr defaultColWidth="9.08984375" defaultRowHeight="14.5"/>
  <cols>
    <col min="1" max="1" width="28.7265625" style="68" customWidth="1"/>
    <col min="2" max="2" width="70.7265625" style="68" bestFit="1" customWidth="1"/>
    <col min="3" max="3" width="16.08984375" style="68" bestFit="1" customWidth="1"/>
    <col min="4" max="4" width="9.6328125" style="68" customWidth="1"/>
    <col min="5" max="5" width="31.36328125" style="20" bestFit="1" customWidth="1"/>
    <col min="6" max="6" width="9.7265625" style="20" customWidth="1"/>
    <col min="7" max="7" width="10.08984375" style="20" customWidth="1"/>
    <col min="8" max="8" width="12.36328125" style="20" customWidth="1"/>
    <col min="9" max="9" width="12.6328125" style="20" customWidth="1"/>
    <col min="10" max="11" width="9.08984375" style="20"/>
    <col min="12" max="12" width="16.36328125" style="20" customWidth="1"/>
    <col min="13" max="13" width="9.26953125" style="20" customWidth="1"/>
    <col min="14" max="16384" width="9.08984375" style="20"/>
  </cols>
  <sheetData>
    <row r="1" spans="1:21" ht="25.5" customHeight="1">
      <c r="A1" s="81" t="s">
        <v>201</v>
      </c>
      <c r="B1" s="82"/>
      <c r="C1" s="82"/>
      <c r="D1" s="83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.75" customHeight="1">
      <c r="A2" s="78" t="s">
        <v>180</v>
      </c>
      <c r="B2" s="79"/>
      <c r="C2" s="79"/>
      <c r="D2" s="8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6.5">
      <c r="A3" s="21"/>
      <c r="B3" s="22"/>
      <c r="C3" s="22"/>
      <c r="D3" s="23"/>
      <c r="E3" s="19"/>
      <c r="F3" s="19"/>
      <c r="G3" s="19"/>
      <c r="H3" s="19"/>
      <c r="I3" s="19"/>
      <c r="J3" s="19"/>
      <c r="O3" s="19"/>
      <c r="P3" s="19"/>
      <c r="Q3" s="19"/>
      <c r="R3" s="19"/>
      <c r="S3" s="19"/>
      <c r="T3" s="19"/>
      <c r="U3" s="19"/>
    </row>
    <row r="4" spans="1:21" ht="16.5">
      <c r="A4" s="24"/>
      <c r="B4" s="25"/>
      <c r="C4" s="25"/>
      <c r="D4" s="26"/>
      <c r="E4" s="19"/>
      <c r="F4" s="19"/>
      <c r="G4" s="19"/>
      <c r="H4" s="19"/>
      <c r="I4" s="19"/>
      <c r="J4" s="19"/>
      <c r="O4" s="19"/>
      <c r="P4" s="19"/>
      <c r="Q4" s="19"/>
      <c r="R4" s="19"/>
      <c r="S4" s="19"/>
      <c r="T4" s="19"/>
      <c r="U4" s="19"/>
    </row>
    <row r="5" spans="1:21" ht="16.5">
      <c r="A5" s="27"/>
      <c r="B5" s="28"/>
      <c r="C5" s="25"/>
      <c r="D5" s="26"/>
      <c r="E5" s="19"/>
      <c r="F5" s="19"/>
      <c r="G5" s="19"/>
      <c r="H5" s="19"/>
      <c r="I5" s="19"/>
      <c r="J5" s="19"/>
      <c r="O5" s="19"/>
      <c r="P5" s="19"/>
      <c r="Q5" s="19"/>
      <c r="R5" s="19"/>
      <c r="S5" s="19"/>
      <c r="T5" s="19"/>
      <c r="U5" s="19"/>
    </row>
    <row r="6" spans="1:21" ht="16.5">
      <c r="A6" s="29"/>
      <c r="B6" s="30"/>
      <c r="C6" s="25"/>
      <c r="D6" s="26"/>
      <c r="E6" s="19"/>
      <c r="F6" s="19"/>
      <c r="G6" s="19"/>
      <c r="H6" s="19"/>
      <c r="I6" s="19"/>
      <c r="J6" s="19"/>
      <c r="O6" s="19"/>
      <c r="P6" s="19"/>
      <c r="Q6" s="19"/>
      <c r="R6" s="19"/>
      <c r="S6" s="19"/>
      <c r="T6" s="19"/>
      <c r="U6" s="19"/>
    </row>
    <row r="7" spans="1:21" ht="16.5">
      <c r="A7" s="29"/>
      <c r="B7" s="30"/>
      <c r="C7" s="25"/>
      <c r="D7" s="26"/>
      <c r="E7" s="19"/>
      <c r="F7" s="19"/>
      <c r="G7" s="19"/>
      <c r="H7" s="19"/>
      <c r="I7" s="19"/>
      <c r="J7" s="19"/>
      <c r="O7" s="19"/>
      <c r="P7" s="19"/>
      <c r="Q7" s="19"/>
      <c r="R7" s="19"/>
      <c r="S7" s="19"/>
      <c r="T7" s="19"/>
      <c r="U7" s="19"/>
    </row>
    <row r="8" spans="1:21" ht="16.5">
      <c r="A8" s="29"/>
      <c r="B8" s="30"/>
      <c r="C8" s="25"/>
      <c r="D8" s="26"/>
      <c r="E8" s="19"/>
      <c r="F8" s="19"/>
      <c r="G8" s="19"/>
      <c r="H8" s="19"/>
      <c r="I8" s="19"/>
      <c r="J8" s="19"/>
      <c r="O8" s="19"/>
      <c r="P8" s="19"/>
      <c r="Q8" s="19"/>
      <c r="R8" s="19"/>
      <c r="S8" s="19"/>
      <c r="T8" s="19"/>
      <c r="U8" s="19"/>
    </row>
    <row r="9" spans="1:21" ht="16.5">
      <c r="A9" s="29"/>
      <c r="B9" s="30"/>
      <c r="C9" s="25"/>
      <c r="D9" s="26"/>
      <c r="E9" s="19"/>
      <c r="F9" s="19"/>
      <c r="G9" s="19"/>
      <c r="H9" s="19"/>
      <c r="I9" s="19"/>
      <c r="J9" s="19"/>
      <c r="O9" s="19"/>
      <c r="P9" s="19"/>
      <c r="Q9" s="19"/>
      <c r="R9" s="19"/>
      <c r="S9" s="19"/>
      <c r="T9" s="19"/>
      <c r="U9" s="19"/>
    </row>
    <row r="10" spans="1:21" ht="16.5">
      <c r="A10" s="29"/>
      <c r="B10" s="31"/>
      <c r="C10" s="28"/>
      <c r="D10" s="26"/>
      <c r="E10" s="19"/>
      <c r="G10" s="19"/>
      <c r="H10" s="19"/>
      <c r="I10" s="19"/>
      <c r="J10" s="19"/>
      <c r="O10" s="19"/>
      <c r="P10" s="19"/>
      <c r="Q10" s="19"/>
      <c r="R10" s="19"/>
      <c r="S10" s="19"/>
      <c r="T10" s="19"/>
      <c r="U10" s="19"/>
    </row>
    <row r="11" spans="1:21" ht="16.5">
      <c r="A11" s="29"/>
      <c r="B11" s="30"/>
      <c r="C11" s="25"/>
      <c r="D11" s="26"/>
      <c r="E11" s="19"/>
      <c r="F11" s="19"/>
      <c r="G11" s="19"/>
      <c r="H11" s="19"/>
      <c r="I11" s="19"/>
      <c r="J11" s="19"/>
      <c r="O11" s="19"/>
      <c r="P11" s="19"/>
      <c r="Q11" s="19"/>
      <c r="R11" s="19"/>
      <c r="S11" s="19"/>
      <c r="T11" s="19"/>
      <c r="U11" s="19"/>
    </row>
    <row r="12" spans="1:21" ht="16.5">
      <c r="A12" s="29"/>
      <c r="B12" s="30"/>
      <c r="C12" s="25"/>
      <c r="D12" s="26"/>
      <c r="E12" s="19"/>
      <c r="F12" s="19"/>
      <c r="G12" s="19"/>
      <c r="H12" s="19"/>
      <c r="I12" s="19"/>
      <c r="J12" s="19"/>
      <c r="O12" s="19"/>
      <c r="P12" s="19"/>
      <c r="Q12" s="19"/>
      <c r="R12" s="19"/>
      <c r="S12" s="19"/>
      <c r="T12" s="19"/>
      <c r="U12" s="19"/>
    </row>
    <row r="13" spans="1:21" ht="16.5">
      <c r="A13" s="29"/>
      <c r="B13" s="30"/>
      <c r="C13" s="31"/>
      <c r="D13" s="32"/>
      <c r="G13" s="19"/>
      <c r="H13" s="19"/>
      <c r="I13" s="19"/>
      <c r="J13" s="19"/>
      <c r="O13" s="19"/>
      <c r="P13" s="19"/>
      <c r="R13" s="19"/>
      <c r="S13" s="19"/>
      <c r="T13" s="19"/>
      <c r="U13" s="19"/>
    </row>
    <row r="14" spans="1:21" ht="16.5">
      <c r="A14" s="29"/>
      <c r="B14" s="30"/>
      <c r="C14" s="31"/>
      <c r="D14" s="33"/>
      <c r="E14" s="34" t="s">
        <v>16</v>
      </c>
      <c r="G14" s="19"/>
      <c r="H14" s="35"/>
      <c r="I14" s="35"/>
      <c r="J14" s="35"/>
      <c r="L14" s="19"/>
      <c r="M14" s="19"/>
      <c r="N14" s="19"/>
      <c r="O14" s="19"/>
      <c r="P14" s="19"/>
      <c r="R14" s="19"/>
      <c r="S14" s="19"/>
      <c r="T14" s="19"/>
      <c r="U14" s="19"/>
    </row>
    <row r="15" spans="1:21" ht="16.5">
      <c r="A15" s="29"/>
      <c r="B15" s="30"/>
      <c r="C15" s="36"/>
      <c r="D15" s="37"/>
      <c r="E15" s="38" t="s">
        <v>15</v>
      </c>
      <c r="G15" s="19"/>
      <c r="H15" s="35"/>
      <c r="I15" s="35"/>
      <c r="J15" s="35"/>
      <c r="L15" s="19"/>
      <c r="M15" s="19"/>
      <c r="N15" s="19"/>
      <c r="O15" s="19"/>
      <c r="P15" s="19"/>
      <c r="R15" s="19"/>
      <c r="S15" s="19"/>
      <c r="T15" s="19"/>
      <c r="U15" s="19"/>
    </row>
    <row r="16" spans="1:21" ht="16.5">
      <c r="A16" s="29"/>
      <c r="B16" s="30"/>
      <c r="C16" s="36"/>
      <c r="D16" s="39"/>
      <c r="E16" s="38" t="s">
        <v>197</v>
      </c>
      <c r="G16" s="19"/>
      <c r="H16" s="35"/>
      <c r="I16" s="35"/>
      <c r="J16" s="35"/>
      <c r="L16" s="19"/>
      <c r="M16" s="19"/>
      <c r="N16" s="19"/>
      <c r="O16" s="19"/>
      <c r="P16" s="19"/>
      <c r="R16" s="19"/>
      <c r="S16" s="19"/>
      <c r="T16" s="19"/>
      <c r="U16" s="19"/>
    </row>
    <row r="17" spans="1:21" ht="16.5">
      <c r="A17" s="29"/>
      <c r="B17" s="30"/>
      <c r="C17" s="31"/>
      <c r="D17" s="40"/>
      <c r="E17" s="41" t="s">
        <v>182</v>
      </c>
      <c r="G17" s="19"/>
      <c r="H17" s="35"/>
      <c r="I17" s="35"/>
      <c r="J17" s="35"/>
      <c r="L17" s="19"/>
      <c r="M17" s="19"/>
      <c r="N17" s="19"/>
      <c r="O17" s="19"/>
      <c r="P17" s="19"/>
      <c r="R17" s="19"/>
      <c r="S17" s="19"/>
      <c r="T17" s="19"/>
      <c r="U17" s="19"/>
    </row>
    <row r="18" spans="1:21" ht="16.5">
      <c r="A18" s="29"/>
      <c r="B18" s="30"/>
      <c r="C18" s="31"/>
      <c r="D18" s="42"/>
      <c r="E18" s="43" t="s">
        <v>189</v>
      </c>
      <c r="G18" s="19"/>
      <c r="H18" s="35"/>
      <c r="I18" s="35"/>
      <c r="J18" s="35"/>
      <c r="L18" s="19"/>
      <c r="M18" s="19"/>
      <c r="N18" s="19"/>
      <c r="O18" s="19"/>
      <c r="P18" s="19"/>
      <c r="R18" s="19"/>
      <c r="S18" s="19"/>
      <c r="T18" s="19"/>
      <c r="U18" s="19"/>
    </row>
    <row r="19" spans="1:21" ht="16.5">
      <c r="A19" s="79" t="s">
        <v>0</v>
      </c>
      <c r="B19" s="79"/>
      <c r="C19" s="79"/>
      <c r="D19" s="7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6.5">
      <c r="A20" s="44" t="s">
        <v>51</v>
      </c>
      <c r="B20" s="44" t="s">
        <v>52</v>
      </c>
      <c r="C20" s="1">
        <v>10</v>
      </c>
      <c r="D20" s="45" t="s">
        <v>1</v>
      </c>
      <c r="E20" s="46"/>
      <c r="F20" s="46"/>
      <c r="G20" s="46"/>
      <c r="H20" s="47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19"/>
    </row>
    <row r="21" spans="1:21" ht="16.5">
      <c r="A21" s="45" t="s">
        <v>2</v>
      </c>
      <c r="B21" s="45" t="s">
        <v>38</v>
      </c>
      <c r="C21" s="1">
        <v>36</v>
      </c>
      <c r="D21" s="44" t="s">
        <v>185</v>
      </c>
      <c r="E21" s="46"/>
      <c r="F21" s="46"/>
      <c r="G21" s="46"/>
      <c r="H21" s="47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19"/>
    </row>
    <row r="22" spans="1:21" ht="16.5">
      <c r="A22" s="45" t="s">
        <v>18</v>
      </c>
      <c r="B22" s="44" t="s">
        <v>39</v>
      </c>
      <c r="C22" s="1">
        <v>2200</v>
      </c>
      <c r="D22" s="44" t="s">
        <v>184</v>
      </c>
      <c r="E22" s="48"/>
      <c r="F22" s="48"/>
      <c r="G22" s="48"/>
      <c r="H22" s="4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19"/>
    </row>
    <row r="23" spans="1:21" ht="16.5">
      <c r="A23" s="44" t="s">
        <v>59</v>
      </c>
      <c r="B23" s="44" t="s">
        <v>172</v>
      </c>
      <c r="C23" s="1">
        <v>12</v>
      </c>
      <c r="D23" s="44" t="s">
        <v>58</v>
      </c>
      <c r="E23" s="48"/>
      <c r="F23" s="48"/>
      <c r="G23" s="48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19"/>
    </row>
    <row r="24" spans="1:21" ht="16.5">
      <c r="A24" s="44" t="s">
        <v>60</v>
      </c>
      <c r="B24" s="44" t="s">
        <v>198</v>
      </c>
      <c r="C24" s="1">
        <v>0.5</v>
      </c>
      <c r="D24" s="44" t="s">
        <v>32</v>
      </c>
      <c r="E24" s="48"/>
      <c r="F24" s="48"/>
      <c r="G24" s="48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19"/>
    </row>
    <row r="25" spans="1:21" ht="16.5">
      <c r="A25" s="6" t="s">
        <v>63</v>
      </c>
      <c r="B25" s="6" t="s">
        <v>62</v>
      </c>
      <c r="C25" s="4">
        <f>C23*C24</f>
        <v>6</v>
      </c>
      <c r="D25" s="6" t="s">
        <v>61</v>
      </c>
      <c r="E25" s="48"/>
      <c r="F25" s="48"/>
      <c r="G25" s="48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19"/>
    </row>
    <row r="26" spans="1:21" ht="16.5">
      <c r="A26" s="6" t="s">
        <v>64</v>
      </c>
      <c r="B26" s="6" t="s">
        <v>173</v>
      </c>
      <c r="C26" s="4">
        <f>C21/C22*1000</f>
        <v>16.363636363636363</v>
      </c>
      <c r="D26" s="6" t="s">
        <v>61</v>
      </c>
      <c r="E26" s="48"/>
      <c r="F26" s="48"/>
      <c r="G26" s="48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19"/>
    </row>
    <row r="27" spans="1:21" ht="16.5">
      <c r="A27" s="45" t="s">
        <v>10</v>
      </c>
      <c r="B27" s="45" t="s">
        <v>41</v>
      </c>
      <c r="C27" s="1">
        <v>90</v>
      </c>
      <c r="D27" s="45" t="s">
        <v>5</v>
      </c>
      <c r="E27" s="48"/>
      <c r="F27" s="48"/>
      <c r="G27" s="48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19"/>
    </row>
    <row r="28" spans="1:21" ht="16.5">
      <c r="A28" s="4" t="s">
        <v>19</v>
      </c>
      <c r="B28" s="4" t="s">
        <v>40</v>
      </c>
      <c r="C28" s="4">
        <f>C22</f>
        <v>2200</v>
      </c>
      <c r="D28" s="4" t="s">
        <v>8</v>
      </c>
      <c r="E28" s="46"/>
      <c r="F28" s="46"/>
      <c r="G28" s="46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19"/>
    </row>
    <row r="29" spans="1:21" ht="16.5">
      <c r="A29" s="4" t="s">
        <v>3</v>
      </c>
      <c r="B29" s="6" t="s">
        <v>158</v>
      </c>
      <c r="C29" s="5">
        <f>(1-C20/C21)*100</f>
        <v>72.222222222222214</v>
      </c>
      <c r="D29" s="4" t="s">
        <v>5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19"/>
    </row>
    <row r="30" spans="1:21" ht="16.5">
      <c r="A30" s="4" t="s">
        <v>4</v>
      </c>
      <c r="B30" s="4"/>
      <c r="C30" s="5">
        <f>100-C29</f>
        <v>27.777777777777786</v>
      </c>
      <c r="D30" s="4" t="s">
        <v>5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19"/>
    </row>
    <row r="31" spans="1:21" ht="16.5">
      <c r="A31" s="75" t="s">
        <v>36</v>
      </c>
      <c r="B31" s="76"/>
      <c r="C31" s="76"/>
      <c r="D31" s="7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19"/>
    </row>
    <row r="32" spans="1:21" ht="16.5">
      <c r="A32" s="49" t="s">
        <v>53</v>
      </c>
      <c r="B32" s="49" t="s">
        <v>55</v>
      </c>
      <c r="C32" s="5">
        <f>200/C28</f>
        <v>9.0909090909090912E-2</v>
      </c>
      <c r="D32" s="5" t="s">
        <v>47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19"/>
    </row>
    <row r="33" spans="1:21" ht="16.5">
      <c r="A33" s="72" t="s">
        <v>6</v>
      </c>
      <c r="B33" s="72"/>
      <c r="C33" s="72"/>
      <c r="D33" s="7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19"/>
    </row>
    <row r="34" spans="1:21" ht="16.5">
      <c r="A34" s="15" t="s">
        <v>7</v>
      </c>
      <c r="B34" s="15"/>
      <c r="C34" s="15">
        <v>400</v>
      </c>
      <c r="D34" s="15" t="s">
        <v>186</v>
      </c>
      <c r="E34" s="46"/>
      <c r="F34" s="46"/>
      <c r="G34" s="46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19"/>
    </row>
    <row r="35" spans="1:21" ht="16.5">
      <c r="A35" s="75" t="s">
        <v>9</v>
      </c>
      <c r="B35" s="76"/>
      <c r="C35" s="76"/>
      <c r="D35" s="77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19"/>
    </row>
    <row r="36" spans="1:21" ht="16.5">
      <c r="A36" s="4" t="s">
        <v>11</v>
      </c>
      <c r="B36" s="4" t="s">
        <v>42</v>
      </c>
      <c r="C36" s="5">
        <f>(C20/C21)^2*((C21-C20)/(C28/1000*C34*1000))*(C27/100/2)*1000000</f>
        <v>1.0258838383838385</v>
      </c>
      <c r="D36" s="50" t="s">
        <v>94</v>
      </c>
      <c r="E36" s="48"/>
      <c r="F36" s="48"/>
      <c r="G36" s="48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19"/>
    </row>
    <row r="37" spans="1:21" ht="16.5">
      <c r="A37" s="51" t="s">
        <v>17</v>
      </c>
      <c r="B37" s="51" t="s">
        <v>43</v>
      </c>
      <c r="C37" s="3">
        <v>3</v>
      </c>
      <c r="D37" s="52" t="s">
        <v>187</v>
      </c>
      <c r="E37" s="48"/>
      <c r="F37" s="48"/>
      <c r="G37" s="48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19"/>
    </row>
    <row r="38" spans="1:21" ht="16.5">
      <c r="A38" s="6" t="s">
        <v>175</v>
      </c>
      <c r="B38" s="6" t="s">
        <v>44</v>
      </c>
      <c r="C38" s="5">
        <f>((C21*C28/1000)/((C27/100)*C20))+(((C21-C20)*C20*1000)/(2*C37*C34*C21))</f>
        <v>11.80925925925926</v>
      </c>
      <c r="D38" s="5" t="s">
        <v>48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19"/>
    </row>
    <row r="39" spans="1:21" ht="19.5">
      <c r="A39" s="6" t="s">
        <v>82</v>
      </c>
      <c r="B39" s="6" t="s">
        <v>69</v>
      </c>
      <c r="C39" s="5">
        <f>(C21-C20)*C20/(C37*0.000001)/(C34*1000)/C21</f>
        <v>6.018518518518519</v>
      </c>
      <c r="D39" s="50" t="s">
        <v>70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19"/>
    </row>
    <row r="40" spans="1:21" ht="16.5">
      <c r="A40" s="6" t="s">
        <v>81</v>
      </c>
      <c r="B40" s="6" t="s">
        <v>80</v>
      </c>
      <c r="C40" s="5">
        <f>C21*C28*0.001/C20/(C27*0.01)</f>
        <v>8.7999999999999989</v>
      </c>
      <c r="D40" s="50" t="s">
        <v>83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19"/>
    </row>
    <row r="41" spans="1:21" ht="16.5">
      <c r="A41" s="75" t="s">
        <v>37</v>
      </c>
      <c r="B41" s="76"/>
      <c r="C41" s="76"/>
      <c r="D41" s="77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19"/>
    </row>
    <row r="42" spans="1:21" ht="16.5">
      <c r="A42" s="6" t="s">
        <v>54</v>
      </c>
      <c r="B42" s="6" t="s">
        <v>45</v>
      </c>
      <c r="C42" s="5">
        <f>0.3/C38/2</f>
        <v>1.2701897443939155E-2</v>
      </c>
      <c r="D42" s="5" t="s">
        <v>49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19"/>
    </row>
    <row r="43" spans="1:21" ht="16.5">
      <c r="A43" s="53" t="s">
        <v>190</v>
      </c>
      <c r="B43" s="53" t="s">
        <v>105</v>
      </c>
      <c r="C43" s="16">
        <v>47</v>
      </c>
      <c r="D43" s="16" t="s">
        <v>106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19"/>
    </row>
    <row r="44" spans="1:21" ht="16.5">
      <c r="A44" s="54" t="s">
        <v>191</v>
      </c>
      <c r="B44" s="54" t="s">
        <v>107</v>
      </c>
      <c r="C44" s="17">
        <v>100</v>
      </c>
      <c r="D44" s="55" t="s">
        <v>106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19"/>
    </row>
    <row r="45" spans="1:21" ht="16.5">
      <c r="A45" s="54" t="s">
        <v>192</v>
      </c>
      <c r="B45" s="54" t="s">
        <v>165</v>
      </c>
      <c r="C45" s="17">
        <v>1</v>
      </c>
      <c r="D45" s="56" t="s">
        <v>167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19"/>
    </row>
    <row r="46" spans="1:21" ht="16.5">
      <c r="A46" s="75" t="s">
        <v>12</v>
      </c>
      <c r="B46" s="76"/>
      <c r="C46" s="76"/>
      <c r="D46" s="77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19"/>
    </row>
    <row r="47" spans="1:21" ht="16.5">
      <c r="A47" s="45" t="s">
        <v>13</v>
      </c>
      <c r="B47" s="45" t="s">
        <v>46</v>
      </c>
      <c r="C47" s="2">
        <v>50</v>
      </c>
      <c r="D47" s="44" t="s">
        <v>199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19"/>
    </row>
    <row r="48" spans="1:21" ht="16.5">
      <c r="A48" s="6" t="s">
        <v>177</v>
      </c>
      <c r="B48" s="6" t="s">
        <v>56</v>
      </c>
      <c r="C48" s="4">
        <v>475</v>
      </c>
      <c r="D48" s="6" t="s">
        <v>166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19"/>
    </row>
    <row r="49" spans="1:21" ht="16.5">
      <c r="A49" s="50" t="s">
        <v>176</v>
      </c>
      <c r="B49" s="50" t="s">
        <v>57</v>
      </c>
      <c r="C49" s="5">
        <f>2*C48/(C47-2)</f>
        <v>19.791666666666668</v>
      </c>
      <c r="D49" s="5" t="s">
        <v>50</v>
      </c>
      <c r="E49" s="46"/>
      <c r="F49" s="57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19"/>
    </row>
    <row r="50" spans="1:21" ht="16.5">
      <c r="A50" s="18" t="s">
        <v>193</v>
      </c>
      <c r="B50" s="18" t="s">
        <v>102</v>
      </c>
      <c r="C50" s="18">
        <v>100</v>
      </c>
      <c r="D50" s="18" t="s">
        <v>188</v>
      </c>
      <c r="E50" s="46"/>
      <c r="F50" s="57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19"/>
    </row>
    <row r="51" spans="1:21" ht="16.5">
      <c r="A51" s="55" t="s">
        <v>194</v>
      </c>
      <c r="B51" s="55" t="s">
        <v>104</v>
      </c>
      <c r="C51" s="17">
        <v>470</v>
      </c>
      <c r="D51" s="55" t="s">
        <v>200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19"/>
    </row>
    <row r="52" spans="1:21" ht="16.5">
      <c r="A52" s="75" t="s">
        <v>66</v>
      </c>
      <c r="B52" s="76"/>
      <c r="C52" s="76"/>
      <c r="D52" s="7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19"/>
    </row>
    <row r="53" spans="1:21" ht="18.5">
      <c r="A53" s="44" t="s">
        <v>160</v>
      </c>
      <c r="B53" s="44" t="s">
        <v>75</v>
      </c>
      <c r="C53" s="2">
        <f>0.01*C20</f>
        <v>0.1</v>
      </c>
      <c r="D53" s="45" t="s">
        <v>14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19"/>
    </row>
    <row r="54" spans="1:21" ht="16.5">
      <c r="A54" s="6" t="s">
        <v>67</v>
      </c>
      <c r="B54" s="6" t="s">
        <v>68</v>
      </c>
      <c r="C54" s="4">
        <f>C39*C29*0.01/2/C53/(C34*1000)*1000000</f>
        <v>54.333847736625508</v>
      </c>
      <c r="D54" s="6" t="s">
        <v>93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19"/>
    </row>
    <row r="55" spans="1:21" ht="16.5">
      <c r="A55" s="6" t="s">
        <v>72</v>
      </c>
      <c r="B55" s="6" t="s">
        <v>71</v>
      </c>
      <c r="C55" s="4">
        <f>C39*SQRT(1/12)*1000</f>
        <v>1737.3966433947073</v>
      </c>
      <c r="D55" s="6" t="s">
        <v>73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19"/>
    </row>
    <row r="56" spans="1:21" ht="16.5">
      <c r="A56" s="52" t="s">
        <v>89</v>
      </c>
      <c r="B56" s="52" t="s">
        <v>79</v>
      </c>
      <c r="C56" s="14">
        <v>22</v>
      </c>
      <c r="D56" s="52" t="s">
        <v>92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19"/>
    </row>
    <row r="57" spans="1:21" ht="16.5">
      <c r="A57" s="8" t="s">
        <v>90</v>
      </c>
      <c r="B57" s="8" t="s">
        <v>181</v>
      </c>
      <c r="C57" s="7">
        <v>0.1</v>
      </c>
      <c r="D57" s="8" t="s">
        <v>92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19"/>
    </row>
    <row r="58" spans="1:21" ht="16.5">
      <c r="A58" s="75" t="s">
        <v>74</v>
      </c>
      <c r="B58" s="76"/>
      <c r="C58" s="76"/>
      <c r="D58" s="77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19"/>
    </row>
    <row r="59" spans="1:21" ht="18.5">
      <c r="A59" s="58" t="s">
        <v>178</v>
      </c>
      <c r="B59" s="44" t="s">
        <v>76</v>
      </c>
      <c r="C59" s="2">
        <f>0.001*C21</f>
        <v>3.6000000000000004E-2</v>
      </c>
      <c r="D59" s="45" t="s">
        <v>14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19"/>
    </row>
    <row r="60" spans="1:21" ht="16.5">
      <c r="A60" s="6" t="s">
        <v>78</v>
      </c>
      <c r="B60" s="6" t="s">
        <v>77</v>
      </c>
      <c r="C60" s="4">
        <f>C28*0.001*C29*0.01/(C34*1000)/C59*1000000</f>
        <v>110.33950617283948</v>
      </c>
      <c r="D60" s="6" t="s">
        <v>92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19"/>
    </row>
    <row r="61" spans="1:21" ht="16.5">
      <c r="A61" s="6" t="s">
        <v>87</v>
      </c>
      <c r="B61" s="6" t="s">
        <v>88</v>
      </c>
      <c r="C61" s="6">
        <f>SQRT(C30*0.01*C29*0.01*C40*C40+C30*0.01*C39*C39/12)</f>
        <v>4.0465155101288506</v>
      </c>
      <c r="D61" s="6" t="s">
        <v>83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19"/>
    </row>
    <row r="62" spans="1:21" ht="16.5">
      <c r="A62" s="6" t="s">
        <v>174</v>
      </c>
      <c r="B62" s="6" t="s">
        <v>84</v>
      </c>
      <c r="C62" s="6">
        <f>C59/(C28*0.001/(C30*0.01)+C39/2)*1000</f>
        <v>3.2939103324409511</v>
      </c>
      <c r="D62" s="6" t="s">
        <v>86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19"/>
    </row>
    <row r="63" spans="1:21" ht="16.5">
      <c r="A63" s="52" t="s">
        <v>95</v>
      </c>
      <c r="B63" s="52" t="s">
        <v>79</v>
      </c>
      <c r="C63" s="14">
        <v>33</v>
      </c>
      <c r="D63" s="52" t="s">
        <v>92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19"/>
    </row>
    <row r="64" spans="1:21" ht="16.5">
      <c r="A64" s="8" t="s">
        <v>96</v>
      </c>
      <c r="B64" s="8" t="s">
        <v>97</v>
      </c>
      <c r="C64" s="7">
        <v>0.1</v>
      </c>
      <c r="D64" s="8" t="s">
        <v>109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19"/>
    </row>
    <row r="65" spans="1:21" ht="16.5">
      <c r="A65" s="75" t="s">
        <v>98</v>
      </c>
      <c r="B65" s="76"/>
      <c r="C65" s="76"/>
      <c r="D65" s="77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19"/>
    </row>
    <row r="66" spans="1:21" ht="16.5">
      <c r="A66" s="59" t="s">
        <v>99</v>
      </c>
      <c r="B66" s="8" t="s">
        <v>100</v>
      </c>
      <c r="C66" s="8">
        <v>0.47</v>
      </c>
      <c r="D66" s="8" t="s">
        <v>92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19"/>
    </row>
    <row r="67" spans="1:21" ht="16.5">
      <c r="A67" s="60" t="s">
        <v>183</v>
      </c>
      <c r="B67" s="60" t="s">
        <v>101</v>
      </c>
      <c r="C67" s="12">
        <v>1</v>
      </c>
      <c r="D67" s="60" t="s">
        <v>109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19"/>
    </row>
    <row r="68" spans="1:21" ht="16.5">
      <c r="A68" s="75" t="s">
        <v>108</v>
      </c>
      <c r="B68" s="76"/>
      <c r="C68" s="76"/>
      <c r="D68" s="77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19"/>
    </row>
    <row r="69" spans="1:21" ht="18.75" customHeight="1">
      <c r="A69" s="15" t="s">
        <v>195</v>
      </c>
      <c r="B69" s="15" t="s">
        <v>170</v>
      </c>
      <c r="C69" s="15">
        <v>100</v>
      </c>
      <c r="D69" s="15" t="s">
        <v>135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19"/>
    </row>
    <row r="70" spans="1:21" ht="16.5">
      <c r="A70" s="15" t="s">
        <v>196</v>
      </c>
      <c r="B70" s="15" t="s">
        <v>110</v>
      </c>
      <c r="C70" s="15">
        <v>70</v>
      </c>
      <c r="D70" s="15" t="s">
        <v>111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19"/>
    </row>
    <row r="71" spans="1:21" ht="16.5">
      <c r="A71" s="6" t="s">
        <v>112</v>
      </c>
      <c r="B71" s="6" t="s">
        <v>113</v>
      </c>
      <c r="C71" s="4">
        <f>POWER(10,C70/20)</f>
        <v>3162.2776601683804</v>
      </c>
      <c r="D71" s="6" t="s">
        <v>116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19"/>
    </row>
    <row r="72" spans="1:21" ht="16.5">
      <c r="A72" s="6" t="s">
        <v>114</v>
      </c>
      <c r="B72" s="6" t="s">
        <v>115</v>
      </c>
      <c r="C72" s="4">
        <f>C30*0.01*C26/C42/(1+(C25+C32)/C26)</f>
        <v>260.78599762810296</v>
      </c>
      <c r="D72" s="6" t="s">
        <v>116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19"/>
    </row>
    <row r="73" spans="1:21" ht="16.5">
      <c r="A73" s="6" t="s">
        <v>121</v>
      </c>
      <c r="B73" s="6" t="s">
        <v>117</v>
      </c>
      <c r="C73" s="4">
        <f>C30*0.01*C30*0.01*C26/2/3.14/(C37*0.000001)</f>
        <v>67018.379120289974</v>
      </c>
      <c r="D73" s="6" t="s">
        <v>122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19"/>
    </row>
    <row r="74" spans="1:21" ht="21" customHeight="1">
      <c r="A74" s="6" t="s">
        <v>119</v>
      </c>
      <c r="B74" s="6" t="s">
        <v>171</v>
      </c>
      <c r="C74" s="4">
        <f>(1+(C25+C32)/C26)/(C25+C32+C62*0.001)/2/3.14/(C63*0.000001)</f>
        <v>1086.5105503928423</v>
      </c>
      <c r="D74" s="6" t="s">
        <v>118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19"/>
    </row>
    <row r="75" spans="1:21" ht="36.75" customHeight="1">
      <c r="A75" s="6" t="s">
        <v>120</v>
      </c>
      <c r="B75" s="61" t="s">
        <v>123</v>
      </c>
      <c r="C75" s="4">
        <f>MIN(C73, C74)</f>
        <v>1086.5105503928423</v>
      </c>
      <c r="D75" s="6" t="s">
        <v>118</v>
      </c>
      <c r="E75" s="73" t="s">
        <v>159</v>
      </c>
      <c r="F75" s="74"/>
      <c r="G75" s="74"/>
      <c r="H75" s="74"/>
      <c r="I75" s="74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19"/>
    </row>
    <row r="76" spans="1:21" ht="16.5">
      <c r="A76" s="6" t="s">
        <v>124</v>
      </c>
      <c r="B76" s="6" t="s">
        <v>126</v>
      </c>
      <c r="C76" s="4">
        <f>C69/2/3.14/C75*1000</f>
        <v>14.655694666953316</v>
      </c>
      <c r="D76" s="6" t="s">
        <v>125</v>
      </c>
      <c r="E76" s="73"/>
      <c r="F76" s="74"/>
      <c r="G76" s="74"/>
      <c r="H76" s="74"/>
      <c r="I76" s="74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19"/>
    </row>
    <row r="77" spans="1:21" ht="30">
      <c r="A77" s="6" t="s">
        <v>127</v>
      </c>
      <c r="B77" s="61" t="s">
        <v>162</v>
      </c>
      <c r="C77" s="4">
        <f>C76*3</f>
        <v>43.967084000859948</v>
      </c>
      <c r="D77" s="6" t="s">
        <v>125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19"/>
    </row>
    <row r="78" spans="1:21" ht="16.5">
      <c r="A78" s="52" t="s">
        <v>130</v>
      </c>
      <c r="B78" s="52" t="s">
        <v>128</v>
      </c>
      <c r="C78" s="13">
        <v>68</v>
      </c>
      <c r="D78" s="52" t="s">
        <v>129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19"/>
    </row>
    <row r="79" spans="1:21" ht="18">
      <c r="A79" s="69" t="s">
        <v>179</v>
      </c>
      <c r="B79" s="70"/>
      <c r="C79" s="70"/>
      <c r="D79" s="71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19"/>
    </row>
    <row r="80" spans="1:21" ht="16.5">
      <c r="A80" s="62" t="s">
        <v>30</v>
      </c>
      <c r="B80" s="62" t="s">
        <v>31</v>
      </c>
      <c r="C80" s="9">
        <f>C20</f>
        <v>10</v>
      </c>
      <c r="D80" s="63" t="s">
        <v>29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19"/>
    </row>
    <row r="81" spans="1:21" ht="16.5">
      <c r="A81" s="64" t="s">
        <v>21</v>
      </c>
      <c r="B81" s="64" t="s">
        <v>2</v>
      </c>
      <c r="C81" s="9">
        <f>C21</f>
        <v>36</v>
      </c>
      <c r="D81" s="63" t="s">
        <v>1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19"/>
    </row>
    <row r="82" spans="1:21" ht="16.5">
      <c r="A82" s="64" t="s">
        <v>20</v>
      </c>
      <c r="B82" s="64" t="s">
        <v>22</v>
      </c>
      <c r="C82" s="9">
        <f>C22</f>
        <v>2200</v>
      </c>
      <c r="D82" s="63" t="s">
        <v>8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19"/>
    </row>
    <row r="83" spans="1:21" ht="16.5">
      <c r="A83" s="64" t="s">
        <v>33</v>
      </c>
      <c r="B83" s="64" t="s">
        <v>34</v>
      </c>
      <c r="C83" s="10">
        <f>C32</f>
        <v>9.0909090909090912E-2</v>
      </c>
      <c r="D83" s="65" t="s">
        <v>85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19"/>
    </row>
    <row r="84" spans="1:21" ht="16.5">
      <c r="A84" s="64" t="s">
        <v>155</v>
      </c>
      <c r="B84" s="64" t="s">
        <v>17</v>
      </c>
      <c r="C84" s="11">
        <f>C37</f>
        <v>3</v>
      </c>
      <c r="D84" s="65" t="s">
        <v>94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19"/>
    </row>
    <row r="85" spans="1:21" ht="16.5">
      <c r="A85" s="64" t="s">
        <v>156</v>
      </c>
      <c r="B85" s="64" t="s">
        <v>131</v>
      </c>
      <c r="C85" s="10">
        <f>C38</f>
        <v>11.80925925925926</v>
      </c>
      <c r="D85" s="63" t="s">
        <v>26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19"/>
    </row>
    <row r="86" spans="1:21" ht="16.5">
      <c r="A86" s="64" t="s">
        <v>157</v>
      </c>
      <c r="B86" s="64" t="s">
        <v>132</v>
      </c>
      <c r="C86" s="10">
        <f>C39</f>
        <v>6.018518518518519</v>
      </c>
      <c r="D86" s="65" t="s">
        <v>134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19"/>
    </row>
    <row r="87" spans="1:21" ht="16.5">
      <c r="A87" s="64" t="s">
        <v>80</v>
      </c>
      <c r="B87" s="64" t="s">
        <v>133</v>
      </c>
      <c r="C87" s="10">
        <f>C40</f>
        <v>8.7999999999999989</v>
      </c>
      <c r="D87" s="65" t="s">
        <v>134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19"/>
    </row>
    <row r="88" spans="1:21" ht="16.5">
      <c r="A88" s="64" t="s">
        <v>164</v>
      </c>
      <c r="B88" s="64" t="s">
        <v>35</v>
      </c>
      <c r="C88" s="10">
        <f>C42</f>
        <v>1.2701897443939155E-2</v>
      </c>
      <c r="D88" s="65" t="s">
        <v>32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19"/>
    </row>
    <row r="89" spans="1:21" ht="16.5">
      <c r="A89" s="64"/>
      <c r="B89" s="64" t="s">
        <v>163</v>
      </c>
      <c r="C89" s="10">
        <v>1</v>
      </c>
      <c r="D89" s="65" t="s">
        <v>168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19"/>
    </row>
    <row r="90" spans="1:21" ht="16.5">
      <c r="A90" s="64"/>
      <c r="B90" s="64" t="s">
        <v>136</v>
      </c>
      <c r="C90" s="10">
        <f>C44</f>
        <v>100</v>
      </c>
      <c r="D90" s="65" t="s">
        <v>137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19"/>
    </row>
    <row r="91" spans="1:21" ht="16.5">
      <c r="A91" s="64" t="s">
        <v>28</v>
      </c>
      <c r="B91" s="64" t="s">
        <v>13</v>
      </c>
      <c r="C91" s="10">
        <f>C47</f>
        <v>50</v>
      </c>
      <c r="D91" s="63" t="s">
        <v>1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19"/>
    </row>
    <row r="92" spans="1:21" ht="16.5">
      <c r="A92" s="64" t="s">
        <v>23</v>
      </c>
      <c r="B92" s="64" t="s">
        <v>24</v>
      </c>
      <c r="C92" s="9">
        <f>C48</f>
        <v>475</v>
      </c>
      <c r="D92" s="65" t="s">
        <v>169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19"/>
    </row>
    <row r="93" spans="1:21" ht="16.5">
      <c r="A93" s="64"/>
      <c r="B93" s="64" t="s">
        <v>25</v>
      </c>
      <c r="C93" s="10">
        <f>C49</f>
        <v>19.791666666666668</v>
      </c>
      <c r="D93" s="63" t="s">
        <v>27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19"/>
    </row>
    <row r="94" spans="1:21" ht="16.5">
      <c r="A94" s="64"/>
      <c r="B94" s="64" t="s">
        <v>138</v>
      </c>
      <c r="C94" s="10">
        <f>C51</f>
        <v>470</v>
      </c>
      <c r="D94" s="65" t="s">
        <v>103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19"/>
    </row>
    <row r="95" spans="1:21" ht="16.5">
      <c r="A95" s="64" t="s">
        <v>65</v>
      </c>
      <c r="B95" s="64" t="s">
        <v>139</v>
      </c>
      <c r="C95" s="10">
        <f>C56</f>
        <v>22</v>
      </c>
      <c r="D95" s="65" t="s">
        <v>143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19"/>
    </row>
    <row r="96" spans="1:21" ht="16.5">
      <c r="A96" s="64" t="s">
        <v>141</v>
      </c>
      <c r="B96" s="64" t="s">
        <v>142</v>
      </c>
      <c r="C96" s="10">
        <f>C55</f>
        <v>1737.3966433947073</v>
      </c>
      <c r="D96" s="65" t="s">
        <v>73</v>
      </c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19"/>
    </row>
    <row r="97" spans="1:21" ht="16.5">
      <c r="A97" s="64" t="s">
        <v>140</v>
      </c>
      <c r="B97" s="64" t="s">
        <v>90</v>
      </c>
      <c r="C97" s="10">
        <f>C57</f>
        <v>0.1</v>
      </c>
      <c r="D97" s="65" t="s">
        <v>92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19"/>
    </row>
    <row r="98" spans="1:21" ht="16.5">
      <c r="A98" s="64" t="s">
        <v>144</v>
      </c>
      <c r="B98" s="64" t="s">
        <v>95</v>
      </c>
      <c r="C98" s="10">
        <f>C63</f>
        <v>33</v>
      </c>
      <c r="D98" s="65" t="s">
        <v>161</v>
      </c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19"/>
    </row>
    <row r="99" spans="1:21" ht="16.5">
      <c r="A99" s="64" t="s">
        <v>145</v>
      </c>
      <c r="B99" s="64" t="s">
        <v>148</v>
      </c>
      <c r="C99" s="10">
        <f>C61</f>
        <v>4.0465155101288506</v>
      </c>
      <c r="D99" s="65" t="s">
        <v>149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19"/>
    </row>
    <row r="100" spans="1:21" ht="16.5">
      <c r="A100" s="64" t="s">
        <v>146</v>
      </c>
      <c r="B100" s="64" t="s">
        <v>147</v>
      </c>
      <c r="C100" s="10">
        <f>C64</f>
        <v>0.1</v>
      </c>
      <c r="D100" s="65" t="s">
        <v>109</v>
      </c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19"/>
    </row>
    <row r="101" spans="1:21" ht="16.5">
      <c r="A101" s="64" t="s">
        <v>150</v>
      </c>
      <c r="B101" s="64" t="s">
        <v>151</v>
      </c>
      <c r="C101" s="10">
        <f>C67</f>
        <v>1</v>
      </c>
      <c r="D101" s="65" t="s">
        <v>91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19"/>
    </row>
    <row r="102" spans="1:21" ht="16.5">
      <c r="A102" s="64" t="s">
        <v>152</v>
      </c>
      <c r="B102" s="64" t="s">
        <v>154</v>
      </c>
      <c r="C102" s="10">
        <f>C78</f>
        <v>68</v>
      </c>
      <c r="D102" s="65" t="s">
        <v>153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19"/>
    </row>
    <row r="103" spans="1:21" ht="16.5">
      <c r="A103" s="66"/>
      <c r="B103" s="66"/>
      <c r="C103" s="66"/>
      <c r="D103" s="6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19"/>
    </row>
    <row r="104" spans="1:21" ht="16.5">
      <c r="A104" s="66"/>
      <c r="B104" s="66"/>
      <c r="C104" s="66"/>
      <c r="D104" s="6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19"/>
    </row>
    <row r="105" spans="1:21" ht="16.5">
      <c r="A105" s="66"/>
      <c r="B105" s="66"/>
      <c r="C105" s="66"/>
      <c r="D105" s="6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19"/>
    </row>
    <row r="106" spans="1:21" ht="16.5">
      <c r="A106" s="66"/>
      <c r="B106" s="66"/>
      <c r="C106" s="66"/>
      <c r="D106" s="6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19"/>
    </row>
    <row r="107" spans="1:21" ht="16.5">
      <c r="A107" s="66"/>
      <c r="B107" s="66"/>
      <c r="C107" s="66"/>
      <c r="D107" s="6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19"/>
    </row>
    <row r="108" spans="1:21" ht="16.5">
      <c r="A108" s="66"/>
      <c r="B108" s="66"/>
      <c r="C108" s="66"/>
      <c r="D108" s="6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19"/>
    </row>
    <row r="109" spans="1:21" ht="16.5">
      <c r="A109" s="66"/>
      <c r="B109" s="66"/>
      <c r="C109" s="66"/>
      <c r="D109" s="6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19"/>
    </row>
    <row r="110" spans="1:21" ht="16.5">
      <c r="A110" s="66"/>
      <c r="B110" s="66"/>
      <c r="C110" s="66"/>
      <c r="D110" s="6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19"/>
    </row>
    <row r="111" spans="1:21" ht="16.5">
      <c r="A111" s="66"/>
      <c r="B111" s="66"/>
      <c r="C111" s="66"/>
      <c r="D111" s="6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19"/>
    </row>
    <row r="112" spans="1:21" ht="16.5">
      <c r="A112" s="66"/>
      <c r="B112" s="66"/>
      <c r="C112" s="66"/>
      <c r="D112" s="6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19"/>
    </row>
    <row r="113" spans="1:21" ht="16.5">
      <c r="A113" s="66"/>
      <c r="B113" s="66"/>
      <c r="C113" s="66"/>
      <c r="D113" s="6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19"/>
    </row>
    <row r="114" spans="1:21" ht="16.5">
      <c r="A114" s="66"/>
      <c r="B114" s="66"/>
      <c r="C114" s="66"/>
      <c r="D114" s="6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19"/>
    </row>
    <row r="115" spans="1:21" ht="16.5">
      <c r="A115" s="66"/>
      <c r="B115" s="66"/>
      <c r="C115" s="66"/>
      <c r="D115" s="6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19"/>
    </row>
    <row r="116" spans="1:21" ht="16.5">
      <c r="A116" s="66"/>
      <c r="B116" s="66"/>
      <c r="C116" s="66"/>
      <c r="D116" s="6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19"/>
    </row>
    <row r="117" spans="1:21" ht="16.5">
      <c r="A117" s="66"/>
      <c r="B117" s="66"/>
      <c r="C117" s="66"/>
      <c r="D117" s="6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19"/>
    </row>
    <row r="118" spans="1:21" ht="16.5">
      <c r="A118" s="66"/>
      <c r="B118" s="66"/>
      <c r="C118" s="66"/>
      <c r="D118" s="6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19"/>
    </row>
    <row r="119" spans="1:21" ht="16.5">
      <c r="A119" s="66"/>
      <c r="B119" s="66"/>
      <c r="C119" s="66"/>
      <c r="D119" s="6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19"/>
    </row>
    <row r="120" spans="1:21" ht="16.5">
      <c r="A120" s="66"/>
      <c r="B120" s="66"/>
      <c r="C120" s="66"/>
      <c r="D120" s="6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19"/>
    </row>
    <row r="121" spans="1:21" ht="16.5">
      <c r="A121" s="66"/>
      <c r="B121" s="66"/>
      <c r="C121" s="66"/>
      <c r="D121" s="6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19"/>
    </row>
    <row r="122" spans="1:21" ht="16.5">
      <c r="A122" s="66"/>
      <c r="B122" s="66"/>
      <c r="C122" s="66"/>
      <c r="D122" s="6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19"/>
    </row>
    <row r="123" spans="1:21" ht="16.5">
      <c r="A123" s="66"/>
      <c r="B123" s="66"/>
      <c r="C123" s="66"/>
      <c r="D123" s="6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19"/>
    </row>
    <row r="124" spans="1:21" ht="16.5">
      <c r="A124" s="66"/>
      <c r="B124" s="66"/>
      <c r="C124" s="66"/>
      <c r="D124" s="6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19"/>
    </row>
    <row r="125" spans="1:21" ht="16.5">
      <c r="A125" s="66"/>
      <c r="B125" s="66"/>
      <c r="C125" s="66"/>
      <c r="D125" s="6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19"/>
    </row>
    <row r="126" spans="1:21" ht="16.5">
      <c r="A126" s="66"/>
      <c r="B126" s="66"/>
      <c r="C126" s="66"/>
      <c r="D126" s="6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19"/>
    </row>
    <row r="127" spans="1:21" ht="16.5">
      <c r="A127" s="66"/>
      <c r="B127" s="66"/>
      <c r="C127" s="66"/>
      <c r="D127" s="6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19"/>
    </row>
    <row r="128" spans="1:21" ht="16.5">
      <c r="A128" s="66"/>
      <c r="B128" s="66"/>
      <c r="C128" s="66"/>
      <c r="D128" s="6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19"/>
    </row>
    <row r="129" spans="1:21" ht="16.5">
      <c r="A129" s="66"/>
      <c r="B129" s="66"/>
      <c r="C129" s="66"/>
      <c r="D129" s="6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19"/>
    </row>
    <row r="130" spans="1:21" ht="16.5">
      <c r="A130" s="66"/>
      <c r="B130" s="66"/>
      <c r="C130" s="66"/>
      <c r="D130" s="6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19"/>
    </row>
    <row r="131" spans="1:21" ht="16.5">
      <c r="A131" s="66"/>
      <c r="B131" s="66"/>
      <c r="C131" s="66"/>
      <c r="D131" s="6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19"/>
    </row>
    <row r="132" spans="1:21" ht="16.5">
      <c r="A132" s="66"/>
      <c r="B132" s="66"/>
      <c r="C132" s="66"/>
      <c r="D132" s="6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19"/>
    </row>
    <row r="133" spans="1:21" ht="16.5">
      <c r="A133" s="66"/>
      <c r="B133" s="66"/>
      <c r="C133" s="66"/>
      <c r="D133" s="6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19"/>
    </row>
    <row r="134" spans="1:21" ht="16.5">
      <c r="A134" s="66"/>
      <c r="B134" s="66"/>
      <c r="C134" s="66"/>
      <c r="D134" s="6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19"/>
    </row>
    <row r="135" spans="1:21" ht="16.5">
      <c r="A135" s="66"/>
      <c r="B135" s="66"/>
      <c r="C135" s="66"/>
      <c r="D135" s="6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19"/>
    </row>
    <row r="136" spans="1:21" ht="16.5">
      <c r="A136" s="66"/>
      <c r="B136" s="66"/>
      <c r="C136" s="66"/>
      <c r="D136" s="6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19"/>
    </row>
    <row r="137" spans="1:21" ht="16.5">
      <c r="A137" s="66"/>
      <c r="B137" s="66"/>
      <c r="C137" s="66"/>
      <c r="D137" s="6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19"/>
    </row>
    <row r="138" spans="1:21" ht="16.5">
      <c r="A138" s="66"/>
      <c r="B138" s="66"/>
      <c r="C138" s="66"/>
      <c r="D138" s="6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19"/>
    </row>
    <row r="139" spans="1:21" ht="16.5">
      <c r="A139" s="66"/>
      <c r="B139" s="66"/>
      <c r="C139" s="66"/>
      <c r="D139" s="6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19"/>
    </row>
    <row r="140" spans="1:21" ht="16.5">
      <c r="A140" s="66"/>
      <c r="B140" s="66"/>
      <c r="C140" s="66"/>
      <c r="D140" s="6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19"/>
    </row>
    <row r="141" spans="1:21" ht="16.5">
      <c r="A141" s="66"/>
      <c r="B141" s="66"/>
      <c r="C141" s="66"/>
      <c r="D141" s="6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19"/>
    </row>
    <row r="142" spans="1:21" ht="16.5">
      <c r="A142" s="66"/>
      <c r="B142" s="66"/>
      <c r="C142" s="66"/>
      <c r="D142" s="6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19"/>
    </row>
    <row r="143" spans="1:21" ht="16.5">
      <c r="A143" s="66"/>
      <c r="B143" s="66"/>
      <c r="C143" s="66"/>
      <c r="D143" s="6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19"/>
    </row>
    <row r="144" spans="1:21" ht="16.5">
      <c r="A144" s="66"/>
      <c r="B144" s="66"/>
      <c r="C144" s="66"/>
      <c r="D144" s="6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19"/>
    </row>
    <row r="145" spans="1:21" ht="16.5">
      <c r="A145" s="66"/>
      <c r="B145" s="66"/>
      <c r="C145" s="66"/>
      <c r="D145" s="6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19"/>
    </row>
    <row r="146" spans="1:21" ht="16.5">
      <c r="A146" s="66"/>
      <c r="B146" s="66"/>
      <c r="C146" s="66"/>
      <c r="D146" s="6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19"/>
    </row>
    <row r="147" spans="1:21" ht="16.5">
      <c r="A147" s="66"/>
      <c r="B147" s="66"/>
      <c r="C147" s="66"/>
      <c r="D147" s="6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19"/>
    </row>
    <row r="148" spans="1:21" ht="16.5">
      <c r="A148" s="66"/>
      <c r="B148" s="66"/>
      <c r="C148" s="66"/>
      <c r="D148" s="6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19"/>
    </row>
    <row r="149" spans="1:21" ht="16.5">
      <c r="A149" s="66"/>
      <c r="B149" s="66"/>
      <c r="C149" s="66"/>
      <c r="D149" s="6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19"/>
    </row>
    <row r="150" spans="1:21" ht="16.5">
      <c r="A150" s="66"/>
      <c r="B150" s="66"/>
      <c r="C150" s="66"/>
      <c r="D150" s="6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19"/>
    </row>
    <row r="151" spans="1:21" ht="16.5">
      <c r="A151" s="66"/>
      <c r="B151" s="66"/>
      <c r="C151" s="66"/>
      <c r="D151" s="6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19"/>
    </row>
    <row r="152" spans="1:21" ht="16.5">
      <c r="A152" s="66"/>
      <c r="B152" s="66"/>
      <c r="C152" s="66"/>
      <c r="D152" s="6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19"/>
    </row>
    <row r="153" spans="1:21" ht="16.5">
      <c r="A153" s="66"/>
      <c r="B153" s="66"/>
      <c r="C153" s="66"/>
      <c r="D153" s="6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19"/>
    </row>
    <row r="154" spans="1:21" ht="16.5">
      <c r="A154" s="66"/>
      <c r="B154" s="66"/>
      <c r="C154" s="66"/>
      <c r="D154" s="6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19"/>
    </row>
    <row r="155" spans="1:21" ht="16.5">
      <c r="A155" s="66"/>
      <c r="B155" s="66"/>
      <c r="C155" s="66"/>
      <c r="D155" s="6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19"/>
    </row>
    <row r="156" spans="1:21" ht="16.5">
      <c r="A156" s="66"/>
      <c r="B156" s="66"/>
      <c r="C156" s="66"/>
      <c r="D156" s="6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19"/>
    </row>
    <row r="157" spans="1:21" ht="16.5">
      <c r="A157" s="66"/>
      <c r="B157" s="66"/>
      <c r="C157" s="66"/>
      <c r="D157" s="6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19"/>
    </row>
    <row r="158" spans="1:21" ht="16.5">
      <c r="A158" s="66"/>
      <c r="B158" s="66"/>
      <c r="C158" s="66"/>
      <c r="D158" s="6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19"/>
    </row>
    <row r="159" spans="1:21" ht="16.5">
      <c r="A159" s="66"/>
      <c r="B159" s="66"/>
      <c r="C159" s="66"/>
      <c r="D159" s="6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19"/>
    </row>
    <row r="160" spans="1:21" ht="16.5">
      <c r="A160" s="66"/>
      <c r="B160" s="66"/>
      <c r="C160" s="66"/>
      <c r="D160" s="6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19"/>
    </row>
    <row r="161" spans="1:21" ht="16.5">
      <c r="A161" s="66"/>
      <c r="B161" s="66"/>
      <c r="C161" s="66"/>
      <c r="D161" s="6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19"/>
    </row>
    <row r="162" spans="1:21" ht="16.5">
      <c r="A162" s="66"/>
      <c r="B162" s="66"/>
      <c r="C162" s="66"/>
      <c r="D162" s="6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19"/>
    </row>
    <row r="163" spans="1:21" ht="16.5">
      <c r="A163" s="66"/>
      <c r="B163" s="66"/>
      <c r="C163" s="66"/>
      <c r="D163" s="6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19"/>
    </row>
    <row r="164" spans="1:21" ht="16.5">
      <c r="A164" s="66"/>
      <c r="B164" s="66"/>
      <c r="C164" s="66"/>
      <c r="D164" s="6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19"/>
    </row>
    <row r="165" spans="1:21" ht="16.5">
      <c r="A165" s="66"/>
      <c r="B165" s="66"/>
      <c r="C165" s="66"/>
      <c r="D165" s="6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19"/>
    </row>
    <row r="166" spans="1:21" ht="16.5">
      <c r="A166" s="66"/>
      <c r="B166" s="66"/>
      <c r="C166" s="66"/>
      <c r="D166" s="6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19"/>
    </row>
    <row r="167" spans="1:21" ht="16.5">
      <c r="A167" s="66"/>
      <c r="B167" s="66"/>
      <c r="C167" s="66"/>
      <c r="D167" s="6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19"/>
    </row>
    <row r="168" spans="1:21" ht="16.5">
      <c r="A168" s="66"/>
      <c r="B168" s="66"/>
      <c r="C168" s="66"/>
      <c r="D168" s="6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19"/>
    </row>
    <row r="169" spans="1:21" ht="16.5">
      <c r="A169" s="66"/>
      <c r="B169" s="66"/>
      <c r="C169" s="66"/>
      <c r="D169" s="6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19"/>
    </row>
    <row r="170" spans="1:21" ht="16.5">
      <c r="A170" s="66"/>
      <c r="B170" s="66"/>
      <c r="C170" s="66"/>
      <c r="D170" s="6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19"/>
    </row>
    <row r="171" spans="1:21" ht="16.5">
      <c r="A171" s="66"/>
      <c r="B171" s="66"/>
      <c r="C171" s="66"/>
      <c r="D171" s="6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19"/>
    </row>
    <row r="172" spans="1:21" ht="16.5">
      <c r="A172" s="66"/>
      <c r="B172" s="66"/>
      <c r="C172" s="66"/>
      <c r="D172" s="6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19"/>
    </row>
    <row r="173" spans="1:21" ht="16.5">
      <c r="A173" s="66"/>
      <c r="B173" s="66"/>
      <c r="C173" s="66"/>
      <c r="D173" s="6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19"/>
    </row>
    <row r="174" spans="1:21" ht="16.5">
      <c r="A174" s="66"/>
      <c r="B174" s="66"/>
      <c r="C174" s="66"/>
      <c r="D174" s="6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19"/>
    </row>
    <row r="175" spans="1:21" ht="16.5">
      <c r="A175" s="66"/>
      <c r="B175" s="66"/>
      <c r="C175" s="66"/>
      <c r="D175" s="6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19"/>
    </row>
    <row r="176" spans="1:21" ht="16.5">
      <c r="A176" s="66"/>
      <c r="B176" s="66"/>
      <c r="C176" s="66"/>
      <c r="D176" s="6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19"/>
    </row>
    <row r="177" spans="1:21" ht="16.5">
      <c r="A177" s="66"/>
      <c r="B177" s="66"/>
      <c r="C177" s="66"/>
      <c r="D177" s="6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19"/>
    </row>
    <row r="178" spans="1:21" ht="16.5">
      <c r="A178" s="67"/>
      <c r="B178" s="67"/>
      <c r="C178" s="67"/>
      <c r="D178" s="67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6.5">
      <c r="A179" s="67"/>
      <c r="B179" s="67"/>
      <c r="C179" s="67"/>
      <c r="D179" s="67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ht="16.5">
      <c r="A180" s="67"/>
      <c r="B180" s="67"/>
      <c r="C180" s="67"/>
      <c r="D180" s="67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ht="16.5">
      <c r="A181" s="67"/>
      <c r="B181" s="67"/>
      <c r="C181" s="67"/>
      <c r="D181" s="67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6.5">
      <c r="A182" s="67"/>
      <c r="B182" s="67"/>
      <c r="C182" s="67"/>
      <c r="D182" s="67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6.5">
      <c r="A183" s="67"/>
      <c r="B183" s="67"/>
      <c r="C183" s="67"/>
      <c r="D183" s="67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ht="16.5">
      <c r="A184" s="67"/>
      <c r="B184" s="67"/>
      <c r="C184" s="67"/>
      <c r="D184" s="67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16.5">
      <c r="A185" s="67"/>
      <c r="B185" s="67"/>
      <c r="C185" s="67"/>
      <c r="D185" s="67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16.5">
      <c r="A186" s="67"/>
      <c r="B186" s="67"/>
      <c r="C186" s="67"/>
      <c r="D186" s="67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16.5">
      <c r="A187" s="67"/>
      <c r="B187" s="67"/>
      <c r="C187" s="67"/>
      <c r="D187" s="67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6.5">
      <c r="A188" s="67"/>
      <c r="B188" s="67"/>
      <c r="C188" s="67"/>
      <c r="D188" s="67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16.5">
      <c r="A189" s="67"/>
      <c r="B189" s="67"/>
      <c r="C189" s="67"/>
      <c r="D189" s="67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6.5">
      <c r="A190" s="67"/>
      <c r="B190" s="67"/>
      <c r="C190" s="67"/>
      <c r="D190" s="67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ht="16.5">
      <c r="A191" s="67"/>
      <c r="B191" s="67"/>
      <c r="C191" s="67"/>
      <c r="D191" s="67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ht="16.5">
      <c r="A192" s="67"/>
      <c r="B192" s="67"/>
      <c r="C192" s="67"/>
      <c r="D192" s="67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6.5">
      <c r="A193" s="67"/>
      <c r="B193" s="67"/>
      <c r="C193" s="67"/>
      <c r="D193" s="67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ht="16.5">
      <c r="A194" s="67"/>
      <c r="B194" s="67"/>
      <c r="C194" s="67"/>
      <c r="D194" s="67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ht="16.5">
      <c r="A195" s="67"/>
      <c r="B195" s="67"/>
      <c r="C195" s="67"/>
      <c r="D195" s="67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ht="16.5">
      <c r="A196" s="67"/>
      <c r="B196" s="67"/>
      <c r="C196" s="67"/>
      <c r="D196" s="67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16.5">
      <c r="A197" s="67"/>
      <c r="B197" s="67"/>
      <c r="C197" s="67"/>
      <c r="D197" s="67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ht="16.5">
      <c r="A198" s="67"/>
      <c r="B198" s="67"/>
      <c r="C198" s="67"/>
      <c r="D198" s="67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6.5">
      <c r="A199" s="67"/>
      <c r="B199" s="67"/>
      <c r="C199" s="67"/>
      <c r="D199" s="67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6.5">
      <c r="A200" s="67"/>
      <c r="B200" s="67"/>
      <c r="C200" s="67"/>
      <c r="D200" s="67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ht="16.5">
      <c r="A201" s="67"/>
      <c r="B201" s="67"/>
      <c r="C201" s="67"/>
      <c r="D201" s="67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ht="16.5">
      <c r="A202" s="67"/>
      <c r="B202" s="67"/>
      <c r="C202" s="67"/>
      <c r="D202" s="67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16.5">
      <c r="A203" s="67"/>
      <c r="B203" s="67"/>
      <c r="C203" s="67"/>
      <c r="D203" s="67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ht="16.5">
      <c r="A204" s="67"/>
      <c r="B204" s="67"/>
      <c r="C204" s="67"/>
      <c r="D204" s="67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ht="16.5">
      <c r="A205" s="67"/>
      <c r="B205" s="67"/>
      <c r="C205" s="67"/>
      <c r="D205" s="67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ht="16.5">
      <c r="A206" s="67"/>
      <c r="B206" s="67"/>
      <c r="C206" s="67"/>
      <c r="D206" s="67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ht="16.5">
      <c r="A207" s="67"/>
      <c r="B207" s="67"/>
      <c r="C207" s="67"/>
      <c r="D207" s="67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ht="16.5">
      <c r="A208" s="67"/>
      <c r="B208" s="67"/>
      <c r="C208" s="67"/>
      <c r="D208" s="67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ht="16.5">
      <c r="A209" s="67"/>
      <c r="B209" s="67"/>
      <c r="C209" s="67"/>
      <c r="D209" s="67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ht="16.5">
      <c r="A210" s="67"/>
      <c r="B210" s="67"/>
      <c r="C210" s="67"/>
      <c r="D210" s="67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ht="16.5">
      <c r="A211" s="67"/>
      <c r="B211" s="67"/>
      <c r="C211" s="67"/>
      <c r="D211" s="67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ht="16.5">
      <c r="A212" s="67"/>
      <c r="B212" s="67"/>
      <c r="C212" s="67"/>
      <c r="D212" s="67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ht="16.5">
      <c r="A213" s="67"/>
      <c r="B213" s="67"/>
      <c r="C213" s="67"/>
      <c r="D213" s="67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ht="16.5">
      <c r="A214" s="67"/>
      <c r="B214" s="67"/>
      <c r="C214" s="67"/>
      <c r="D214" s="67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ht="16.5">
      <c r="A215" s="67"/>
      <c r="B215" s="67"/>
      <c r="C215" s="67"/>
      <c r="D215" s="67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ht="16.5">
      <c r="A216" s="67"/>
      <c r="B216" s="67"/>
      <c r="C216" s="67"/>
      <c r="D216" s="67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ht="16.5">
      <c r="A217" s="67"/>
      <c r="B217" s="67"/>
      <c r="C217" s="67"/>
      <c r="D217" s="67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ht="16.5">
      <c r="A218" s="67"/>
      <c r="B218" s="67"/>
      <c r="C218" s="67"/>
      <c r="D218" s="67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ht="16.5">
      <c r="A219" s="67"/>
      <c r="B219" s="67"/>
      <c r="C219" s="67"/>
      <c r="D219" s="67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ht="16.5">
      <c r="A220" s="67"/>
      <c r="B220" s="67"/>
      <c r="C220" s="67"/>
      <c r="D220" s="67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ht="16.5">
      <c r="A221" s="67"/>
      <c r="B221" s="67"/>
      <c r="C221" s="67"/>
      <c r="D221" s="67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ht="16.5">
      <c r="A222" s="67"/>
      <c r="B222" s="67"/>
      <c r="C222" s="67"/>
      <c r="D222" s="67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ht="16.5">
      <c r="A223" s="67"/>
      <c r="B223" s="67"/>
      <c r="C223" s="67"/>
      <c r="D223" s="67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ht="16.5">
      <c r="A224" s="67"/>
      <c r="B224" s="67"/>
      <c r="C224" s="67"/>
      <c r="D224" s="67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ht="16.5">
      <c r="A225" s="67"/>
      <c r="B225" s="67"/>
      <c r="C225" s="67"/>
      <c r="D225" s="67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ht="16.5">
      <c r="A226" s="67"/>
      <c r="B226" s="67"/>
      <c r="C226" s="67"/>
      <c r="D226" s="67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ht="16.5">
      <c r="A227" s="67"/>
      <c r="B227" s="67"/>
      <c r="C227" s="67"/>
      <c r="D227" s="67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ht="16.5">
      <c r="A228" s="67"/>
      <c r="B228" s="67"/>
      <c r="C228" s="67"/>
      <c r="D228" s="67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ht="16.5">
      <c r="A229" s="67"/>
      <c r="B229" s="67"/>
      <c r="C229" s="67"/>
      <c r="D229" s="67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ht="16.5">
      <c r="A230" s="67"/>
      <c r="B230" s="67"/>
      <c r="C230" s="67"/>
      <c r="D230" s="67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ht="16.5">
      <c r="A231" s="67"/>
      <c r="B231" s="67"/>
      <c r="C231" s="67"/>
      <c r="D231" s="67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ht="16.5">
      <c r="A232" s="67"/>
      <c r="B232" s="67"/>
      <c r="C232" s="67"/>
      <c r="D232" s="67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ht="16.5">
      <c r="A233" s="67"/>
      <c r="B233" s="67"/>
      <c r="C233" s="67"/>
      <c r="D233" s="67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ht="16.5">
      <c r="A234" s="67"/>
      <c r="B234" s="67"/>
      <c r="C234" s="67"/>
      <c r="D234" s="67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ht="16.5">
      <c r="A235" s="67"/>
      <c r="B235" s="67"/>
      <c r="C235" s="67"/>
      <c r="D235" s="67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ht="16.5">
      <c r="A236" s="67"/>
      <c r="B236" s="67"/>
      <c r="C236" s="67"/>
      <c r="D236" s="67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ht="16.5">
      <c r="A237" s="67"/>
      <c r="B237" s="67"/>
      <c r="C237" s="67"/>
      <c r="D237" s="67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ht="16.5">
      <c r="A238" s="67"/>
      <c r="B238" s="67"/>
      <c r="C238" s="67"/>
      <c r="D238" s="67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ht="16.5">
      <c r="A239" s="67"/>
      <c r="B239" s="67"/>
      <c r="C239" s="67"/>
      <c r="D239" s="67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 ht="16.5">
      <c r="A240" s="67"/>
      <c r="B240" s="67"/>
      <c r="C240" s="67"/>
      <c r="D240" s="67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 ht="16.5">
      <c r="A241" s="67"/>
      <c r="B241" s="67"/>
      <c r="C241" s="67"/>
      <c r="D241" s="67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ht="16.5">
      <c r="A242" s="67"/>
      <c r="B242" s="67"/>
      <c r="C242" s="67"/>
      <c r="D242" s="67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21" ht="16.5">
      <c r="A243" s="67"/>
      <c r="B243" s="67"/>
      <c r="C243" s="67"/>
      <c r="D243" s="67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1:21" ht="16.5">
      <c r="A244" s="67"/>
      <c r="B244" s="67"/>
      <c r="C244" s="67"/>
      <c r="D244" s="67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 ht="16.5">
      <c r="A245" s="67"/>
      <c r="B245" s="67"/>
      <c r="C245" s="67"/>
      <c r="D245" s="67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 ht="16.5">
      <c r="A246" s="67"/>
      <c r="B246" s="67"/>
      <c r="C246" s="67"/>
      <c r="D246" s="67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1:21" ht="16.5">
      <c r="A247" s="67"/>
      <c r="B247" s="67"/>
      <c r="C247" s="67"/>
      <c r="D247" s="67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 ht="16.5">
      <c r="A248" s="67"/>
      <c r="B248" s="67"/>
      <c r="C248" s="67"/>
      <c r="D248" s="67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 ht="16.5">
      <c r="A249" s="67"/>
      <c r="B249" s="67"/>
      <c r="C249" s="67"/>
      <c r="D249" s="67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21" ht="16.5">
      <c r="A250" s="67"/>
      <c r="B250" s="67"/>
      <c r="C250" s="67"/>
      <c r="D250" s="67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 ht="16.5">
      <c r="A251" s="67"/>
      <c r="B251" s="67"/>
      <c r="C251" s="67"/>
      <c r="D251" s="67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 ht="16.5">
      <c r="A252" s="67"/>
      <c r="B252" s="67"/>
      <c r="C252" s="67"/>
      <c r="D252" s="67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21" ht="16.5">
      <c r="A253" s="67"/>
      <c r="B253" s="67"/>
      <c r="C253" s="67"/>
      <c r="D253" s="67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 ht="16.5">
      <c r="A254" s="67"/>
      <c r="B254" s="67"/>
      <c r="C254" s="67"/>
      <c r="D254" s="67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 ht="16.5">
      <c r="A255" s="67"/>
      <c r="B255" s="67"/>
      <c r="C255" s="67"/>
      <c r="D255" s="67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21" ht="16.5">
      <c r="A256" s="67"/>
      <c r="B256" s="67"/>
      <c r="C256" s="67"/>
      <c r="D256" s="67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ht="16.5">
      <c r="A257" s="67"/>
      <c r="B257" s="67"/>
      <c r="C257" s="67"/>
      <c r="D257" s="67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 ht="16.5">
      <c r="A258" s="67"/>
      <c r="B258" s="67"/>
      <c r="C258" s="67"/>
      <c r="D258" s="67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 ht="16.5">
      <c r="A259" s="67"/>
      <c r="B259" s="67"/>
      <c r="C259" s="67"/>
      <c r="D259" s="67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ht="16.5">
      <c r="A260" s="67"/>
      <c r="B260" s="67"/>
      <c r="C260" s="67"/>
      <c r="D260" s="67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21" ht="16.5">
      <c r="A261" s="67"/>
      <c r="B261" s="67"/>
      <c r="C261" s="67"/>
      <c r="D261" s="67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 ht="16.5">
      <c r="A262" s="67"/>
      <c r="B262" s="67"/>
      <c r="C262" s="67"/>
      <c r="D262" s="67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 ht="16.5">
      <c r="A263" s="67"/>
      <c r="B263" s="67"/>
      <c r="C263" s="67"/>
      <c r="D263" s="67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1" ht="16.5">
      <c r="A264" s="67"/>
      <c r="B264" s="67"/>
      <c r="C264" s="67"/>
      <c r="D264" s="67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 ht="16.5">
      <c r="A265" s="67"/>
      <c r="B265" s="67"/>
      <c r="C265" s="67"/>
      <c r="D265" s="67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ht="16.5">
      <c r="A266" s="67"/>
      <c r="B266" s="67"/>
      <c r="C266" s="67"/>
      <c r="D266" s="67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21" ht="16.5">
      <c r="A267" s="67"/>
      <c r="B267" s="67"/>
      <c r="C267" s="67"/>
      <c r="D267" s="67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 ht="16.5">
      <c r="A268" s="67"/>
      <c r="B268" s="67"/>
      <c r="C268" s="67"/>
      <c r="D268" s="67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 ht="16.5">
      <c r="A269" s="67"/>
      <c r="B269" s="67"/>
      <c r="C269" s="67"/>
      <c r="D269" s="67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 ht="16.5">
      <c r="A270" s="67"/>
      <c r="B270" s="67"/>
      <c r="C270" s="67"/>
      <c r="D270" s="67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 ht="16.5">
      <c r="A271" s="67"/>
      <c r="B271" s="67"/>
      <c r="C271" s="67"/>
      <c r="D271" s="67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ht="16.5">
      <c r="A272" s="67"/>
      <c r="B272" s="67"/>
      <c r="C272" s="67"/>
      <c r="D272" s="67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 ht="16.5">
      <c r="A273" s="67"/>
      <c r="B273" s="67"/>
      <c r="C273" s="67"/>
      <c r="D273" s="67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21" ht="16.5">
      <c r="A274" s="67"/>
      <c r="B274" s="67"/>
      <c r="C274" s="67"/>
      <c r="D274" s="67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ht="16.5">
      <c r="A275" s="67"/>
      <c r="B275" s="67"/>
      <c r="C275" s="67"/>
      <c r="D275" s="67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 ht="16.5">
      <c r="A276" s="67"/>
      <c r="B276" s="67"/>
      <c r="C276" s="67"/>
      <c r="D276" s="67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 ht="16.5">
      <c r="A277" s="67"/>
      <c r="B277" s="67"/>
      <c r="C277" s="67"/>
      <c r="D277" s="67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 ht="16.5">
      <c r="A278" s="67"/>
      <c r="B278" s="67"/>
      <c r="C278" s="67"/>
      <c r="D278" s="67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 ht="16.5">
      <c r="A279" s="67"/>
      <c r="B279" s="67"/>
      <c r="C279" s="67"/>
      <c r="D279" s="67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 ht="16.5">
      <c r="A280" s="67"/>
      <c r="B280" s="67"/>
      <c r="C280" s="67"/>
      <c r="D280" s="67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ht="16.5">
      <c r="A281" s="67"/>
      <c r="B281" s="67"/>
      <c r="C281" s="67"/>
      <c r="D281" s="67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 ht="16.5">
      <c r="A282" s="67"/>
      <c r="B282" s="67"/>
      <c r="C282" s="67"/>
      <c r="D282" s="67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 ht="16.5">
      <c r="A283" s="67"/>
      <c r="B283" s="67"/>
      <c r="C283" s="67"/>
      <c r="D283" s="67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ht="16.5">
      <c r="A284" s="67"/>
      <c r="B284" s="67"/>
      <c r="C284" s="67"/>
      <c r="D284" s="67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 ht="16.5">
      <c r="A285" s="67"/>
      <c r="B285" s="67"/>
      <c r="C285" s="67"/>
      <c r="D285" s="67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ht="16.5">
      <c r="A286" s="67"/>
      <c r="B286" s="67"/>
      <c r="C286" s="67"/>
      <c r="D286" s="67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ht="16.5">
      <c r="A287" s="67"/>
      <c r="B287" s="67"/>
      <c r="C287" s="67"/>
      <c r="D287" s="67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ht="16.5">
      <c r="A288" s="67"/>
      <c r="B288" s="67"/>
      <c r="C288" s="67"/>
      <c r="D288" s="67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ht="16.5">
      <c r="A289" s="67"/>
      <c r="B289" s="67"/>
      <c r="C289" s="67"/>
      <c r="D289" s="67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ht="16.5">
      <c r="A290" s="67"/>
      <c r="B290" s="67"/>
      <c r="C290" s="67"/>
      <c r="D290" s="67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ht="16.5">
      <c r="A291" s="67"/>
      <c r="B291" s="67"/>
      <c r="C291" s="67"/>
      <c r="D291" s="67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ht="16.5">
      <c r="A292" s="67"/>
      <c r="B292" s="67"/>
      <c r="C292" s="67"/>
      <c r="D292" s="67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ht="16.5">
      <c r="A293" s="67"/>
      <c r="B293" s="67"/>
      <c r="C293" s="67"/>
      <c r="D293" s="67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ht="16.5">
      <c r="A294" s="67"/>
      <c r="B294" s="67"/>
      <c r="C294" s="67"/>
      <c r="D294" s="67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ht="16.5">
      <c r="A295" s="67"/>
      <c r="B295" s="67"/>
      <c r="C295" s="67"/>
      <c r="D295" s="67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ht="16.5">
      <c r="A296" s="67"/>
      <c r="B296" s="67"/>
      <c r="C296" s="67"/>
      <c r="D296" s="67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 ht="16.5">
      <c r="A297" s="67"/>
      <c r="B297" s="67"/>
      <c r="C297" s="67"/>
      <c r="D297" s="67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ht="16.5">
      <c r="A298" s="67"/>
      <c r="B298" s="67"/>
      <c r="C298" s="67"/>
      <c r="D298" s="67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ht="16.5">
      <c r="A299" s="67"/>
      <c r="B299" s="67"/>
      <c r="C299" s="67"/>
      <c r="D299" s="67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ht="16.5">
      <c r="A300" s="67"/>
      <c r="B300" s="67"/>
      <c r="C300" s="67"/>
      <c r="D300" s="67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ht="16.5">
      <c r="A301" s="67"/>
      <c r="B301" s="67"/>
      <c r="C301" s="67"/>
      <c r="D301" s="67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ht="16.5">
      <c r="A302" s="67"/>
      <c r="B302" s="67"/>
      <c r="C302" s="67"/>
      <c r="D302" s="67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ht="16.5">
      <c r="A303" s="67"/>
      <c r="B303" s="67"/>
      <c r="C303" s="67"/>
      <c r="D303" s="67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ht="16.5">
      <c r="A304" s="67"/>
      <c r="B304" s="67"/>
      <c r="C304" s="67"/>
      <c r="D304" s="67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ht="16.5">
      <c r="A305" s="67"/>
      <c r="B305" s="67"/>
      <c r="C305" s="67"/>
      <c r="D305" s="67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ht="16.5">
      <c r="A306" s="67"/>
      <c r="B306" s="67"/>
      <c r="C306" s="67"/>
      <c r="D306" s="67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ht="16.5">
      <c r="A307" s="67"/>
      <c r="B307" s="67"/>
      <c r="C307" s="67"/>
      <c r="D307" s="67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ht="16.5">
      <c r="A308" s="67"/>
      <c r="B308" s="67"/>
      <c r="C308" s="67"/>
      <c r="D308" s="67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ht="16.5">
      <c r="A309" s="67"/>
      <c r="B309" s="67"/>
      <c r="C309" s="67"/>
      <c r="D309" s="67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ht="16.5">
      <c r="A310" s="67"/>
      <c r="B310" s="67"/>
      <c r="C310" s="67"/>
      <c r="D310" s="67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ht="16.5">
      <c r="A311" s="67"/>
      <c r="B311" s="67"/>
      <c r="C311" s="67"/>
      <c r="D311" s="67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ht="16.5">
      <c r="A312" s="67"/>
      <c r="B312" s="67"/>
      <c r="C312" s="67"/>
      <c r="D312" s="67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ht="16.5">
      <c r="A313" s="67"/>
      <c r="B313" s="67"/>
      <c r="C313" s="67"/>
      <c r="D313" s="67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ht="16.5">
      <c r="A314" s="67"/>
      <c r="B314" s="67"/>
      <c r="C314" s="67"/>
      <c r="D314" s="67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ht="16.5">
      <c r="A315" s="67"/>
      <c r="B315" s="67"/>
      <c r="C315" s="67"/>
      <c r="D315" s="67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ht="16.5">
      <c r="A316" s="67"/>
      <c r="B316" s="67"/>
      <c r="C316" s="67"/>
      <c r="D316" s="67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ht="16.5">
      <c r="A317" s="67"/>
      <c r="B317" s="67"/>
      <c r="C317" s="67"/>
      <c r="D317" s="67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ht="16.5">
      <c r="A318" s="67"/>
      <c r="B318" s="67"/>
      <c r="C318" s="67"/>
      <c r="D318" s="67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ht="16.5">
      <c r="A319" s="67"/>
      <c r="B319" s="67"/>
      <c r="C319" s="67"/>
      <c r="D319" s="67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ht="16.5">
      <c r="A320" s="67"/>
      <c r="B320" s="67"/>
      <c r="C320" s="67"/>
      <c r="D320" s="67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ht="16.5">
      <c r="A321" s="67"/>
      <c r="B321" s="67"/>
      <c r="C321" s="67"/>
      <c r="D321" s="67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ht="16.5">
      <c r="A322" s="67"/>
      <c r="B322" s="67"/>
      <c r="C322" s="67"/>
      <c r="D322" s="67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ht="16.5">
      <c r="A323" s="67"/>
      <c r="B323" s="67"/>
      <c r="C323" s="67"/>
      <c r="D323" s="67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ht="16.5">
      <c r="A324" s="67"/>
      <c r="B324" s="67"/>
      <c r="C324" s="67"/>
      <c r="D324" s="67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ht="16.5">
      <c r="A325" s="67"/>
      <c r="B325" s="67"/>
      <c r="C325" s="67"/>
      <c r="D325" s="67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ht="16.5">
      <c r="A326" s="67"/>
      <c r="B326" s="67"/>
      <c r="C326" s="67"/>
      <c r="D326" s="67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ht="16.5">
      <c r="A327" s="67"/>
      <c r="B327" s="67"/>
      <c r="C327" s="67"/>
      <c r="D327" s="67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ht="16.5">
      <c r="A328" s="67"/>
      <c r="B328" s="67"/>
      <c r="C328" s="67"/>
      <c r="D328" s="67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ht="16.5">
      <c r="A329" s="67"/>
      <c r="B329" s="67"/>
      <c r="C329" s="67"/>
      <c r="D329" s="67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ht="16.5">
      <c r="A330" s="67"/>
      <c r="B330" s="67"/>
      <c r="C330" s="67"/>
      <c r="D330" s="67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ht="16.5">
      <c r="A331" s="67"/>
      <c r="B331" s="67"/>
      <c r="C331" s="67"/>
      <c r="D331" s="67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ht="16.5">
      <c r="A332" s="67"/>
      <c r="B332" s="67"/>
      <c r="C332" s="67"/>
      <c r="D332" s="67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ht="16.5">
      <c r="A333" s="67"/>
      <c r="B333" s="67"/>
      <c r="C333" s="67"/>
      <c r="D333" s="67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 ht="16.5">
      <c r="A334" s="67"/>
      <c r="B334" s="67"/>
      <c r="C334" s="67"/>
      <c r="D334" s="67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ht="16.5">
      <c r="A335" s="67"/>
      <c r="B335" s="67"/>
      <c r="C335" s="67"/>
      <c r="D335" s="67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 ht="16.5">
      <c r="A336" s="67"/>
      <c r="B336" s="67"/>
      <c r="C336" s="67"/>
      <c r="D336" s="67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ht="16.5">
      <c r="A337" s="67"/>
      <c r="B337" s="67"/>
      <c r="C337" s="67"/>
      <c r="D337" s="67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ht="16.5">
      <c r="A338" s="67"/>
      <c r="B338" s="67"/>
      <c r="C338" s="67"/>
      <c r="D338" s="67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ht="16.5">
      <c r="A339" s="67"/>
      <c r="B339" s="67"/>
      <c r="C339" s="67"/>
      <c r="D339" s="67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ht="16.5">
      <c r="A340" s="67"/>
      <c r="B340" s="67"/>
      <c r="C340" s="67"/>
      <c r="D340" s="67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ht="16.5">
      <c r="A341" s="67"/>
      <c r="B341" s="67"/>
      <c r="C341" s="67"/>
      <c r="D341" s="67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ht="16.5">
      <c r="A342" s="67"/>
      <c r="B342" s="67"/>
      <c r="C342" s="67"/>
      <c r="D342" s="67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 ht="16.5">
      <c r="A343" s="67"/>
      <c r="B343" s="67"/>
      <c r="C343" s="67"/>
      <c r="D343" s="67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ht="16.5">
      <c r="A344" s="67"/>
      <c r="B344" s="67"/>
      <c r="C344" s="67"/>
      <c r="D344" s="67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ht="16.5">
      <c r="A345" s="67"/>
      <c r="B345" s="67"/>
      <c r="C345" s="67"/>
      <c r="D345" s="67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ht="16.5">
      <c r="A346" s="67"/>
      <c r="B346" s="67"/>
      <c r="C346" s="67"/>
      <c r="D346" s="67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ht="16.5">
      <c r="A347" s="67"/>
      <c r="B347" s="67"/>
      <c r="C347" s="67"/>
      <c r="D347" s="67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ht="16.5">
      <c r="A348" s="67"/>
      <c r="B348" s="67"/>
      <c r="C348" s="67"/>
      <c r="D348" s="67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ht="16.5">
      <c r="A349" s="67"/>
      <c r="B349" s="67"/>
      <c r="C349" s="67"/>
      <c r="D349" s="67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ht="16.5">
      <c r="A350" s="67"/>
      <c r="B350" s="67"/>
      <c r="C350" s="67"/>
      <c r="D350" s="67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ht="16.5">
      <c r="A351" s="67"/>
      <c r="B351" s="67"/>
      <c r="C351" s="67"/>
      <c r="D351" s="67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ht="16.5">
      <c r="A352" s="67"/>
      <c r="B352" s="67"/>
      <c r="C352" s="67"/>
      <c r="D352" s="67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ht="16.5">
      <c r="A353" s="67"/>
      <c r="B353" s="67"/>
      <c r="C353" s="67"/>
      <c r="D353" s="67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ht="16.5">
      <c r="A354" s="67"/>
      <c r="B354" s="67"/>
      <c r="C354" s="67"/>
      <c r="D354" s="67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ht="16.5">
      <c r="A355" s="67"/>
      <c r="B355" s="67"/>
      <c r="C355" s="67"/>
      <c r="D355" s="67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ht="16.5">
      <c r="A356" s="67"/>
      <c r="B356" s="67"/>
      <c r="C356" s="67"/>
      <c r="D356" s="67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 ht="16.5">
      <c r="A357" s="67"/>
      <c r="B357" s="67"/>
      <c r="C357" s="67"/>
      <c r="D357" s="67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ht="16.5">
      <c r="A358" s="67"/>
      <c r="B358" s="67"/>
      <c r="C358" s="67"/>
      <c r="D358" s="67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ht="16.5">
      <c r="A359" s="67"/>
      <c r="B359" s="67"/>
      <c r="C359" s="67"/>
      <c r="D359" s="67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 ht="16.5">
      <c r="A360" s="67"/>
      <c r="B360" s="67"/>
      <c r="C360" s="67"/>
      <c r="D360" s="67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 ht="16.5">
      <c r="A361" s="67"/>
      <c r="B361" s="67"/>
      <c r="C361" s="67"/>
      <c r="D361" s="67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ht="16.5">
      <c r="A362" s="67"/>
      <c r="B362" s="67"/>
      <c r="C362" s="67"/>
      <c r="D362" s="67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21" ht="16.5">
      <c r="A363" s="67"/>
      <c r="B363" s="67"/>
      <c r="C363" s="67"/>
      <c r="D363" s="67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ht="16.5">
      <c r="A364" s="67"/>
      <c r="B364" s="67"/>
      <c r="C364" s="67"/>
      <c r="D364" s="67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ht="16.5">
      <c r="A365" s="67"/>
      <c r="B365" s="67"/>
      <c r="C365" s="67"/>
      <c r="D365" s="67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21" ht="16.5">
      <c r="A366" s="67"/>
      <c r="B366" s="67"/>
      <c r="C366" s="67"/>
      <c r="D366" s="67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21" ht="16.5">
      <c r="A367" s="67"/>
      <c r="B367" s="67"/>
      <c r="C367" s="67"/>
      <c r="D367" s="67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ht="16.5">
      <c r="A368" s="67"/>
      <c r="B368" s="67"/>
      <c r="C368" s="67"/>
      <c r="D368" s="67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 ht="16.5">
      <c r="A369" s="67"/>
      <c r="B369" s="67"/>
      <c r="C369" s="67"/>
      <c r="D369" s="67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ht="16.5">
      <c r="A370" s="67"/>
      <c r="B370" s="67"/>
      <c r="C370" s="67"/>
      <c r="D370" s="67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ht="16.5">
      <c r="A371" s="67"/>
      <c r="B371" s="67"/>
      <c r="C371" s="67"/>
      <c r="D371" s="67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 ht="16.5">
      <c r="A372" s="67"/>
      <c r="B372" s="67"/>
      <c r="C372" s="67"/>
      <c r="D372" s="67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ht="16.5">
      <c r="A373" s="67"/>
      <c r="B373" s="67"/>
      <c r="C373" s="67"/>
      <c r="D373" s="67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ht="16.5">
      <c r="A374" s="67"/>
      <c r="B374" s="67"/>
      <c r="C374" s="67"/>
      <c r="D374" s="67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ht="16.5">
      <c r="A375" s="67"/>
      <c r="B375" s="67"/>
      <c r="C375" s="67"/>
      <c r="D375" s="67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ht="16.5">
      <c r="A376" s="67"/>
      <c r="B376" s="67"/>
      <c r="C376" s="67"/>
      <c r="D376" s="67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ht="16.5">
      <c r="A377" s="67"/>
      <c r="B377" s="67"/>
      <c r="C377" s="67"/>
      <c r="D377" s="67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 ht="16.5">
      <c r="A378" s="67"/>
      <c r="B378" s="67"/>
      <c r="C378" s="67"/>
      <c r="D378" s="67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 ht="16.5">
      <c r="A379" s="67"/>
      <c r="B379" s="67"/>
      <c r="C379" s="67"/>
      <c r="D379" s="67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21" ht="16.5">
      <c r="A380" s="67"/>
      <c r="B380" s="67"/>
      <c r="C380" s="67"/>
      <c r="D380" s="67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ht="16.5">
      <c r="A381" s="67"/>
      <c r="B381" s="67"/>
      <c r="C381" s="67"/>
      <c r="D381" s="67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 ht="16.5">
      <c r="A382" s="67"/>
      <c r="B382" s="67"/>
      <c r="C382" s="67"/>
      <c r="D382" s="67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ht="16.5">
      <c r="A383" s="67"/>
      <c r="B383" s="67"/>
      <c r="C383" s="67"/>
      <c r="D383" s="67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ht="16.5">
      <c r="A384" s="67"/>
      <c r="B384" s="67"/>
      <c r="C384" s="67"/>
      <c r="D384" s="67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ht="16.5">
      <c r="A385" s="67"/>
      <c r="B385" s="67"/>
      <c r="C385" s="67"/>
      <c r="D385" s="67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ht="16.5">
      <c r="A386" s="67"/>
      <c r="B386" s="67"/>
      <c r="C386" s="67"/>
      <c r="D386" s="67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ht="16.5">
      <c r="A387" s="67"/>
      <c r="B387" s="67"/>
      <c r="C387" s="67"/>
      <c r="D387" s="67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ht="16.5">
      <c r="A388" s="67"/>
      <c r="B388" s="67"/>
      <c r="C388" s="67"/>
      <c r="D388" s="67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ht="16.5">
      <c r="A389" s="67"/>
      <c r="B389" s="67"/>
      <c r="C389" s="67"/>
      <c r="D389" s="67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ht="16.5">
      <c r="A390" s="67"/>
      <c r="B390" s="67"/>
      <c r="C390" s="67"/>
      <c r="D390" s="67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ht="16.5">
      <c r="A391" s="67"/>
      <c r="B391" s="67"/>
      <c r="C391" s="67"/>
      <c r="D391" s="67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16.5">
      <c r="A392" s="67"/>
      <c r="B392" s="67"/>
      <c r="C392" s="67"/>
      <c r="D392" s="67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ht="16.5">
      <c r="A393" s="67"/>
      <c r="B393" s="67"/>
      <c r="C393" s="67"/>
      <c r="D393" s="67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ht="16.5">
      <c r="A394" s="67"/>
      <c r="B394" s="67"/>
      <c r="C394" s="67"/>
      <c r="D394" s="67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ht="16.5">
      <c r="A395" s="67"/>
      <c r="B395" s="67"/>
      <c r="C395" s="67"/>
      <c r="D395" s="67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ht="16.5">
      <c r="A396" s="67"/>
      <c r="B396" s="67"/>
      <c r="C396" s="67"/>
      <c r="D396" s="67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ht="16.5">
      <c r="A397" s="67"/>
      <c r="B397" s="67"/>
      <c r="C397" s="67"/>
      <c r="D397" s="67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ht="16.5">
      <c r="A398" s="67"/>
      <c r="B398" s="67"/>
      <c r="C398" s="67"/>
      <c r="D398" s="67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ht="16.5">
      <c r="A399" s="67"/>
      <c r="B399" s="67"/>
      <c r="C399" s="67"/>
      <c r="D399" s="67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ht="16.5">
      <c r="A400" s="67"/>
      <c r="B400" s="67"/>
      <c r="C400" s="67"/>
      <c r="D400" s="67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ht="16.5">
      <c r="A401" s="67"/>
      <c r="B401" s="67"/>
      <c r="C401" s="67"/>
      <c r="D401" s="67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ht="16.5">
      <c r="A402" s="67"/>
      <c r="B402" s="67"/>
      <c r="C402" s="67"/>
      <c r="D402" s="67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ht="16.5">
      <c r="A403" s="67"/>
      <c r="B403" s="67"/>
      <c r="C403" s="67"/>
      <c r="D403" s="67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ht="16.5">
      <c r="A404" s="67"/>
      <c r="B404" s="67"/>
      <c r="C404" s="67"/>
      <c r="D404" s="67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21" ht="16.5">
      <c r="A405" s="67"/>
      <c r="B405" s="67"/>
      <c r="C405" s="67"/>
      <c r="D405" s="67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 ht="16.5">
      <c r="A406" s="67"/>
      <c r="B406" s="67"/>
      <c r="C406" s="67"/>
      <c r="D406" s="67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21" ht="16.5">
      <c r="A407" s="67"/>
      <c r="B407" s="67"/>
      <c r="C407" s="67"/>
      <c r="D407" s="67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21" ht="16.5">
      <c r="A408" s="67"/>
      <c r="B408" s="67"/>
      <c r="C408" s="67"/>
      <c r="D408" s="67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21" ht="16.5">
      <c r="A409" s="67"/>
      <c r="B409" s="67"/>
      <c r="C409" s="67"/>
      <c r="D409" s="67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ht="16.5">
      <c r="A410" s="67"/>
      <c r="B410" s="67"/>
      <c r="C410" s="67"/>
      <c r="D410" s="67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 ht="16.5">
      <c r="A411" s="67"/>
      <c r="B411" s="67"/>
      <c r="C411" s="67"/>
      <c r="D411" s="67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 ht="16.5">
      <c r="A412" s="67"/>
      <c r="B412" s="67"/>
      <c r="C412" s="67"/>
      <c r="D412" s="67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ht="16.5">
      <c r="A413" s="67"/>
      <c r="B413" s="67"/>
      <c r="C413" s="67"/>
      <c r="D413" s="67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 ht="16.5">
      <c r="A414" s="67"/>
      <c r="B414" s="67"/>
      <c r="C414" s="67"/>
      <c r="D414" s="67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21" ht="16.5">
      <c r="A415" s="67"/>
      <c r="B415" s="67"/>
      <c r="C415" s="67"/>
      <c r="D415" s="67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 ht="16.5">
      <c r="A416" s="67"/>
      <c r="B416" s="67"/>
      <c r="C416" s="67"/>
      <c r="D416" s="67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1" ht="16.5">
      <c r="A417" s="67"/>
      <c r="B417" s="67"/>
      <c r="C417" s="67"/>
      <c r="D417" s="67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1" ht="16.5">
      <c r="A418" s="67"/>
      <c r="B418" s="67"/>
      <c r="C418" s="67"/>
      <c r="D418" s="67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 ht="16.5">
      <c r="A419" s="67"/>
      <c r="B419" s="67"/>
      <c r="C419" s="67"/>
      <c r="D419" s="67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1:21" ht="16.5">
      <c r="A420" s="67"/>
      <c r="B420" s="67"/>
      <c r="C420" s="67"/>
      <c r="D420" s="67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1" ht="16.5">
      <c r="A421" s="67"/>
      <c r="B421" s="67"/>
      <c r="C421" s="67"/>
      <c r="D421" s="67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 ht="16.5">
      <c r="A422" s="67"/>
      <c r="B422" s="67"/>
      <c r="C422" s="67"/>
      <c r="D422" s="67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1" ht="16.5">
      <c r="A423" s="67"/>
      <c r="B423" s="67"/>
      <c r="C423" s="67"/>
      <c r="D423" s="67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 ht="16.5">
      <c r="A424" s="67"/>
      <c r="B424" s="67"/>
      <c r="C424" s="67"/>
      <c r="D424" s="67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ht="16.5">
      <c r="A425" s="67"/>
      <c r="B425" s="67"/>
      <c r="C425" s="67"/>
      <c r="D425" s="67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 ht="16.5">
      <c r="A426" s="67"/>
      <c r="B426" s="67"/>
      <c r="C426" s="67"/>
      <c r="D426" s="67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 ht="16.5">
      <c r="A427" s="67"/>
      <c r="B427" s="67"/>
      <c r="C427" s="67"/>
      <c r="D427" s="67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 ht="16.5">
      <c r="A428" s="67"/>
      <c r="B428" s="67"/>
      <c r="C428" s="67"/>
      <c r="D428" s="67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 ht="16.5">
      <c r="A429" s="67"/>
      <c r="B429" s="67"/>
      <c r="C429" s="67"/>
      <c r="D429" s="67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1" ht="16.5">
      <c r="A430" s="67"/>
      <c r="B430" s="67"/>
      <c r="C430" s="67"/>
      <c r="D430" s="67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 ht="16.5">
      <c r="A431" s="67"/>
      <c r="B431" s="67"/>
      <c r="C431" s="67"/>
      <c r="D431" s="67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1" ht="16.5">
      <c r="A432" s="67"/>
      <c r="B432" s="67"/>
      <c r="C432" s="67"/>
      <c r="D432" s="67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1:21" ht="16.5">
      <c r="A433" s="67"/>
      <c r="B433" s="67"/>
      <c r="C433" s="67"/>
      <c r="D433" s="67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1" ht="16.5">
      <c r="A434" s="67"/>
      <c r="B434" s="67"/>
      <c r="C434" s="67"/>
      <c r="D434" s="67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 ht="16.5">
      <c r="A435" s="67"/>
      <c r="B435" s="67"/>
      <c r="C435" s="67"/>
      <c r="D435" s="67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1" ht="16.5">
      <c r="A436" s="67"/>
      <c r="B436" s="67"/>
      <c r="C436" s="67"/>
      <c r="D436" s="67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 ht="16.5">
      <c r="A437" s="67"/>
      <c r="B437" s="67"/>
      <c r="C437" s="67"/>
      <c r="D437" s="67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1:21" ht="16.5">
      <c r="A438" s="67"/>
      <c r="B438" s="67"/>
      <c r="C438" s="67"/>
      <c r="D438" s="67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1" ht="16.5">
      <c r="A439" s="67"/>
      <c r="B439" s="67"/>
      <c r="C439" s="67"/>
      <c r="D439" s="67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1" ht="16.5">
      <c r="A440" s="67"/>
      <c r="B440" s="67"/>
      <c r="C440" s="67"/>
      <c r="D440" s="67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21" ht="16.5">
      <c r="A441" s="67"/>
      <c r="B441" s="67"/>
      <c r="C441" s="67"/>
      <c r="D441" s="67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21" ht="16.5">
      <c r="A442" s="67"/>
      <c r="B442" s="67"/>
      <c r="C442" s="67"/>
      <c r="D442" s="67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 ht="16.5">
      <c r="A443" s="67"/>
      <c r="B443" s="67"/>
      <c r="C443" s="67"/>
      <c r="D443" s="67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1" ht="16.5">
      <c r="A444" s="67"/>
      <c r="B444" s="67"/>
      <c r="C444" s="67"/>
      <c r="D444" s="67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1" ht="16.5">
      <c r="A445" s="67"/>
      <c r="B445" s="67"/>
      <c r="C445" s="67"/>
      <c r="D445" s="67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1" ht="16.5">
      <c r="A446" s="67"/>
      <c r="B446" s="67"/>
      <c r="C446" s="67"/>
      <c r="D446" s="67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1:21" ht="16.5">
      <c r="A447" s="67"/>
      <c r="B447" s="67"/>
      <c r="C447" s="67"/>
      <c r="D447" s="67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1:21" ht="16.5">
      <c r="A448" s="67"/>
      <c r="B448" s="67"/>
      <c r="C448" s="67"/>
      <c r="D448" s="67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1" ht="16.5">
      <c r="A449" s="67"/>
      <c r="B449" s="67"/>
      <c r="C449" s="67"/>
      <c r="D449" s="67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1" ht="16.5">
      <c r="A450" s="67"/>
      <c r="B450" s="67"/>
      <c r="C450" s="67"/>
      <c r="D450" s="67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1:21" ht="16.5">
      <c r="A451" s="67"/>
      <c r="B451" s="67"/>
      <c r="C451" s="67"/>
      <c r="D451" s="67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1" ht="16.5">
      <c r="A452" s="67"/>
      <c r="B452" s="67"/>
      <c r="C452" s="67"/>
      <c r="D452" s="67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1:21" ht="16.5">
      <c r="A453" s="67"/>
      <c r="B453" s="67"/>
      <c r="C453" s="67"/>
      <c r="D453" s="67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1:21" ht="16.5">
      <c r="A454" s="67"/>
      <c r="B454" s="67"/>
      <c r="C454" s="67"/>
      <c r="D454" s="67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21" ht="16.5">
      <c r="A455" s="67"/>
      <c r="B455" s="67"/>
      <c r="C455" s="67"/>
      <c r="D455" s="67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1:21" ht="16.5">
      <c r="A456" s="67"/>
      <c r="B456" s="67"/>
      <c r="C456" s="67"/>
      <c r="D456" s="67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1" ht="16.5">
      <c r="A457" s="67"/>
      <c r="B457" s="67"/>
      <c r="C457" s="67"/>
      <c r="D457" s="67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1" ht="16.5">
      <c r="A458" s="67"/>
      <c r="B458" s="67"/>
      <c r="C458" s="67"/>
      <c r="D458" s="67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1" ht="16.5">
      <c r="A459" s="67"/>
      <c r="B459" s="67"/>
      <c r="C459" s="67"/>
      <c r="D459" s="67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1" ht="16.5">
      <c r="A460" s="67"/>
      <c r="B460" s="67"/>
      <c r="C460" s="67"/>
      <c r="D460" s="67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1" ht="16.5">
      <c r="A461" s="67"/>
      <c r="B461" s="67"/>
      <c r="C461" s="67"/>
      <c r="D461" s="67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21" ht="16.5">
      <c r="A462" s="67"/>
      <c r="B462" s="67"/>
      <c r="C462" s="67"/>
      <c r="D462" s="67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21" ht="16.5">
      <c r="A463" s="67"/>
      <c r="B463" s="67"/>
      <c r="C463" s="67"/>
      <c r="D463" s="67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21" ht="16.5">
      <c r="A464" s="67"/>
      <c r="B464" s="67"/>
      <c r="C464" s="67"/>
      <c r="D464" s="67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21" ht="16.5">
      <c r="A465" s="67"/>
      <c r="B465" s="67"/>
      <c r="C465" s="67"/>
      <c r="D465" s="67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 ht="16.5">
      <c r="A466" s="67"/>
      <c r="B466" s="67"/>
      <c r="C466" s="67"/>
      <c r="D466" s="67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 ht="16.5">
      <c r="A467" s="67"/>
      <c r="B467" s="67"/>
      <c r="C467" s="67"/>
      <c r="D467" s="67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21" ht="16.5">
      <c r="A468" s="67"/>
      <c r="B468" s="67"/>
      <c r="C468" s="67"/>
      <c r="D468" s="67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1:21" ht="16.5">
      <c r="A469" s="67"/>
      <c r="B469" s="67"/>
      <c r="C469" s="67"/>
      <c r="D469" s="67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 ht="16.5">
      <c r="A470" s="67"/>
      <c r="B470" s="67"/>
      <c r="C470" s="67"/>
      <c r="D470" s="67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21" ht="16.5">
      <c r="A471" s="67"/>
      <c r="B471" s="67"/>
      <c r="C471" s="67"/>
      <c r="D471" s="67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1:21" ht="16.5">
      <c r="A472" s="67"/>
      <c r="B472" s="67"/>
      <c r="C472" s="67"/>
      <c r="D472" s="67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 ht="16.5">
      <c r="A473" s="67"/>
      <c r="B473" s="67"/>
      <c r="C473" s="67"/>
      <c r="D473" s="67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 ht="16.5">
      <c r="A474" s="67"/>
      <c r="B474" s="67"/>
      <c r="C474" s="67"/>
      <c r="D474" s="67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1:21" ht="16.5">
      <c r="A475" s="67"/>
      <c r="B475" s="67"/>
      <c r="C475" s="67"/>
      <c r="D475" s="67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 ht="16.5">
      <c r="A476" s="67"/>
      <c r="B476" s="67"/>
      <c r="C476" s="67"/>
      <c r="D476" s="67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21" ht="16.5">
      <c r="A477" s="67"/>
      <c r="B477" s="67"/>
      <c r="C477" s="67"/>
      <c r="D477" s="67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21" ht="16.5">
      <c r="A478" s="67"/>
      <c r="B478" s="67"/>
      <c r="C478" s="67"/>
      <c r="D478" s="67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1:21" ht="16.5">
      <c r="A479" s="67"/>
      <c r="B479" s="67"/>
      <c r="C479" s="67"/>
      <c r="D479" s="67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21" ht="16.5">
      <c r="A480" s="67"/>
      <c r="B480" s="67"/>
      <c r="C480" s="67"/>
      <c r="D480" s="67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21" ht="16.5">
      <c r="A481" s="67"/>
      <c r="B481" s="67"/>
      <c r="C481" s="67"/>
      <c r="D481" s="67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21" ht="16.5">
      <c r="A482" s="67"/>
      <c r="B482" s="67"/>
      <c r="C482" s="67"/>
      <c r="D482" s="67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21" ht="16.5">
      <c r="A483" s="67"/>
      <c r="B483" s="67"/>
      <c r="C483" s="67"/>
      <c r="D483" s="67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21" ht="16.5">
      <c r="A484" s="67"/>
      <c r="B484" s="67"/>
      <c r="C484" s="67"/>
      <c r="D484" s="67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1:21" ht="16.5">
      <c r="A485" s="67"/>
      <c r="B485" s="67"/>
      <c r="C485" s="67"/>
      <c r="D485" s="67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1:21" ht="16.5">
      <c r="A486" s="67"/>
      <c r="B486" s="67"/>
      <c r="C486" s="67"/>
      <c r="D486" s="67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21" ht="16.5">
      <c r="A487" s="67"/>
      <c r="B487" s="67"/>
      <c r="C487" s="67"/>
      <c r="D487" s="67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1" ht="16.5">
      <c r="A488" s="67"/>
      <c r="B488" s="67"/>
      <c r="C488" s="67"/>
      <c r="D488" s="67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21" ht="16.5">
      <c r="A489" s="67"/>
      <c r="B489" s="67"/>
      <c r="C489" s="67"/>
      <c r="D489" s="67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21" ht="16.5">
      <c r="A490" s="67"/>
      <c r="B490" s="67"/>
      <c r="C490" s="67"/>
      <c r="D490" s="67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21" ht="16.5">
      <c r="A491" s="67"/>
      <c r="B491" s="67"/>
      <c r="C491" s="67"/>
      <c r="D491" s="67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1:21" ht="16.5">
      <c r="A492" s="67"/>
      <c r="B492" s="67"/>
      <c r="C492" s="67"/>
      <c r="D492" s="67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21" ht="16.5">
      <c r="A493" s="67"/>
      <c r="B493" s="67"/>
      <c r="C493" s="67"/>
      <c r="D493" s="67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1" ht="16.5">
      <c r="A494" s="67"/>
      <c r="B494" s="67"/>
      <c r="C494" s="67"/>
      <c r="D494" s="67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1" ht="16.5">
      <c r="A495" s="67"/>
      <c r="B495" s="67"/>
      <c r="C495" s="67"/>
      <c r="D495" s="67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21" ht="16.5">
      <c r="A496" s="67"/>
      <c r="B496" s="67"/>
      <c r="C496" s="67"/>
      <c r="D496" s="67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21" ht="16.5">
      <c r="A497" s="67"/>
      <c r="B497" s="67"/>
      <c r="C497" s="67"/>
      <c r="D497" s="67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21" ht="16.5">
      <c r="A498" s="67"/>
      <c r="B498" s="67"/>
      <c r="C498" s="67"/>
      <c r="D498" s="67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21" ht="16.5">
      <c r="A499" s="67"/>
      <c r="B499" s="67"/>
      <c r="C499" s="67"/>
      <c r="D499" s="67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1:21" ht="16.5">
      <c r="A500" s="67"/>
      <c r="B500" s="67"/>
      <c r="C500" s="67"/>
      <c r="D500" s="67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1:21" ht="16.5">
      <c r="A501" s="67"/>
      <c r="B501" s="67"/>
      <c r="C501" s="67"/>
      <c r="D501" s="67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1:21" ht="16.5">
      <c r="A502" s="67"/>
      <c r="B502" s="67"/>
      <c r="C502" s="67"/>
      <c r="D502" s="67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1:21" ht="16.5">
      <c r="A503" s="67"/>
      <c r="B503" s="67"/>
      <c r="C503" s="67"/>
      <c r="D503" s="67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21" ht="16.5">
      <c r="A504" s="67"/>
      <c r="B504" s="67"/>
      <c r="C504" s="67"/>
      <c r="D504" s="67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21" ht="16.5">
      <c r="A505" s="67"/>
      <c r="B505" s="67"/>
      <c r="C505" s="67"/>
      <c r="D505" s="67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21" ht="16.5">
      <c r="A506" s="67"/>
      <c r="B506" s="67"/>
      <c r="C506" s="67"/>
      <c r="D506" s="67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21" ht="16.5">
      <c r="A507" s="67"/>
      <c r="B507" s="67"/>
      <c r="C507" s="67"/>
      <c r="D507" s="67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21" ht="16.5">
      <c r="A508" s="67"/>
      <c r="B508" s="67"/>
      <c r="C508" s="67"/>
      <c r="D508" s="67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1:21" ht="16.5">
      <c r="A509" s="67"/>
      <c r="B509" s="67"/>
      <c r="C509" s="67"/>
      <c r="D509" s="67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1:21" ht="16.5">
      <c r="A510" s="67"/>
      <c r="B510" s="67"/>
      <c r="C510" s="67"/>
      <c r="D510" s="67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1:21" ht="16.5">
      <c r="A511" s="67"/>
      <c r="B511" s="67"/>
      <c r="C511" s="67"/>
      <c r="D511" s="67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1" ht="16.5">
      <c r="A512" s="67"/>
      <c r="B512" s="67"/>
      <c r="C512" s="67"/>
      <c r="D512" s="67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21" ht="16.5">
      <c r="A513" s="67"/>
      <c r="B513" s="67"/>
      <c r="C513" s="67"/>
      <c r="D513" s="67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1:21" ht="16.5">
      <c r="A514" s="67"/>
      <c r="B514" s="67"/>
      <c r="C514" s="67"/>
      <c r="D514" s="67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21" ht="16.5">
      <c r="A515" s="67"/>
      <c r="B515" s="67"/>
      <c r="C515" s="67"/>
      <c r="D515" s="67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21" ht="16.5">
      <c r="A516" s="67"/>
      <c r="B516" s="67"/>
      <c r="C516" s="67"/>
      <c r="D516" s="67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21" ht="16.5">
      <c r="A517" s="67"/>
      <c r="B517" s="67"/>
      <c r="C517" s="67"/>
      <c r="D517" s="67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1:21" ht="16.5">
      <c r="A518" s="67"/>
      <c r="B518" s="67"/>
      <c r="C518" s="67"/>
      <c r="D518" s="67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21" ht="16.5">
      <c r="A519" s="67"/>
      <c r="B519" s="67"/>
      <c r="C519" s="67"/>
      <c r="D519" s="67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1:21" ht="16.5">
      <c r="A520" s="67"/>
      <c r="B520" s="67"/>
      <c r="C520" s="67"/>
      <c r="D520" s="67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21" ht="16.5">
      <c r="A521" s="67"/>
      <c r="B521" s="67"/>
      <c r="C521" s="67"/>
      <c r="D521" s="67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21" ht="16.5">
      <c r="A522" s="67"/>
      <c r="B522" s="67"/>
      <c r="C522" s="67"/>
      <c r="D522" s="67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1:21" ht="16.5">
      <c r="A523" s="67"/>
      <c r="B523" s="67"/>
      <c r="C523" s="67"/>
      <c r="D523" s="67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21" ht="16.5">
      <c r="A524" s="67"/>
      <c r="B524" s="67"/>
      <c r="C524" s="67"/>
      <c r="D524" s="67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 ht="16.5">
      <c r="A525" s="67"/>
      <c r="B525" s="67"/>
      <c r="C525" s="67"/>
      <c r="D525" s="67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 ht="16.5">
      <c r="A526" s="67"/>
      <c r="B526" s="67"/>
      <c r="C526" s="67"/>
      <c r="D526" s="67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21" ht="16.5">
      <c r="A527" s="67"/>
      <c r="B527" s="67"/>
      <c r="C527" s="67"/>
      <c r="D527" s="67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21" ht="16.5">
      <c r="A528" s="67"/>
      <c r="B528" s="67"/>
      <c r="C528" s="67"/>
      <c r="D528" s="67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1:21" ht="16.5">
      <c r="A529" s="67"/>
      <c r="B529" s="67"/>
      <c r="C529" s="67"/>
      <c r="D529" s="67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 ht="16.5">
      <c r="A530" s="67"/>
      <c r="B530" s="67"/>
      <c r="C530" s="67"/>
      <c r="D530" s="67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 ht="16.5">
      <c r="A531" s="67"/>
      <c r="B531" s="67"/>
      <c r="C531" s="67"/>
      <c r="D531" s="67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 ht="16.5">
      <c r="A532" s="67"/>
      <c r="B532" s="67"/>
      <c r="C532" s="67"/>
      <c r="D532" s="67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1:21" ht="16.5">
      <c r="A533" s="67"/>
      <c r="B533" s="67"/>
      <c r="C533" s="67"/>
      <c r="D533" s="67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 ht="16.5">
      <c r="A534" s="67"/>
      <c r="B534" s="67"/>
      <c r="C534" s="67"/>
      <c r="D534" s="67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 ht="16.5">
      <c r="A535" s="67"/>
      <c r="B535" s="67"/>
      <c r="C535" s="67"/>
      <c r="D535" s="67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 ht="16.5">
      <c r="A536" s="67"/>
      <c r="B536" s="67"/>
      <c r="C536" s="67"/>
      <c r="D536" s="67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 ht="16.5">
      <c r="A537" s="67"/>
      <c r="B537" s="67"/>
      <c r="C537" s="67"/>
      <c r="D537" s="67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 ht="16.5">
      <c r="A538" s="67"/>
      <c r="B538" s="67"/>
      <c r="C538" s="67"/>
      <c r="D538" s="67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1:21" ht="16.5">
      <c r="A539" s="67"/>
      <c r="B539" s="67"/>
      <c r="C539" s="67"/>
      <c r="D539" s="67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 ht="16.5">
      <c r="A540" s="67"/>
      <c r="B540" s="67"/>
      <c r="C540" s="67"/>
      <c r="D540" s="67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 ht="16.5">
      <c r="A541" s="67"/>
      <c r="B541" s="67"/>
      <c r="C541" s="67"/>
      <c r="D541" s="67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 ht="16.5">
      <c r="A542" s="67"/>
      <c r="B542" s="67"/>
      <c r="C542" s="67"/>
      <c r="D542" s="67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 ht="16.5">
      <c r="A543" s="67"/>
      <c r="B543" s="67"/>
      <c r="C543" s="67"/>
      <c r="D543" s="67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 ht="16.5">
      <c r="A544" s="67"/>
      <c r="B544" s="67"/>
      <c r="C544" s="67"/>
      <c r="D544" s="67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ht="16.5">
      <c r="A545" s="67"/>
      <c r="B545" s="67"/>
      <c r="C545" s="67"/>
      <c r="D545" s="67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21" ht="16.5">
      <c r="A546" s="67"/>
      <c r="B546" s="67"/>
      <c r="C546" s="67"/>
      <c r="D546" s="67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21" ht="16.5">
      <c r="A547" s="67"/>
      <c r="B547" s="67"/>
      <c r="C547" s="67"/>
      <c r="D547" s="67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1:21" ht="16.5">
      <c r="A548" s="67"/>
      <c r="B548" s="67"/>
      <c r="C548" s="67"/>
      <c r="D548" s="67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21" ht="16.5">
      <c r="A549" s="67"/>
      <c r="B549" s="67"/>
      <c r="C549" s="67"/>
      <c r="D549" s="67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21" ht="16.5">
      <c r="A550" s="67"/>
      <c r="B550" s="67"/>
      <c r="C550" s="67"/>
      <c r="D550" s="67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21" ht="16.5">
      <c r="A551" s="67"/>
      <c r="B551" s="67"/>
      <c r="C551" s="67"/>
      <c r="D551" s="67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21" ht="16.5">
      <c r="A552" s="67"/>
      <c r="B552" s="67"/>
      <c r="C552" s="67"/>
      <c r="D552" s="67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1:21" ht="16.5">
      <c r="A553" s="67"/>
      <c r="B553" s="67"/>
      <c r="C553" s="67"/>
      <c r="D553" s="67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 ht="16.5">
      <c r="A554" s="67"/>
      <c r="B554" s="67"/>
      <c r="C554" s="67"/>
      <c r="D554" s="67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 ht="16.5">
      <c r="A555" s="67"/>
      <c r="B555" s="67"/>
      <c r="C555" s="67"/>
      <c r="D555" s="67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21" ht="16.5">
      <c r="A556" s="67"/>
      <c r="B556" s="67"/>
      <c r="C556" s="67"/>
      <c r="D556" s="67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 ht="16.5">
      <c r="A557" s="67"/>
      <c r="B557" s="67"/>
      <c r="C557" s="67"/>
      <c r="D557" s="67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21" ht="16.5">
      <c r="A558" s="67"/>
      <c r="B558" s="67"/>
      <c r="C558" s="67"/>
      <c r="D558" s="67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1:21" ht="16.5">
      <c r="A559" s="67"/>
      <c r="B559" s="67"/>
      <c r="C559" s="67"/>
      <c r="D559" s="67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21" ht="16.5">
      <c r="A560" s="67"/>
      <c r="B560" s="67"/>
      <c r="C560" s="67"/>
      <c r="D560" s="67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21" ht="16.5">
      <c r="A561" s="67"/>
      <c r="B561" s="67"/>
      <c r="C561" s="67"/>
      <c r="D561" s="67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21" ht="16.5">
      <c r="A562" s="67"/>
      <c r="B562" s="67"/>
      <c r="C562" s="67"/>
      <c r="D562" s="67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21" ht="16.5">
      <c r="A563" s="67"/>
      <c r="B563" s="67"/>
      <c r="C563" s="67"/>
      <c r="D563" s="67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</row>
    <row r="564" spans="1:21" ht="16.5">
      <c r="A564" s="67"/>
      <c r="B564" s="67"/>
      <c r="C564" s="67"/>
      <c r="D564" s="67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1" ht="16.5">
      <c r="A565" s="67"/>
      <c r="B565" s="67"/>
      <c r="C565" s="67"/>
      <c r="D565" s="67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21" ht="16.5">
      <c r="A566" s="67"/>
      <c r="B566" s="67"/>
      <c r="C566" s="67"/>
      <c r="D566" s="67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21" ht="16.5">
      <c r="A567" s="67"/>
      <c r="B567" s="67"/>
      <c r="C567" s="67"/>
      <c r="D567" s="67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1:21" ht="16.5">
      <c r="A568" s="67"/>
      <c r="B568" s="67"/>
      <c r="C568" s="67"/>
      <c r="D568" s="67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21" ht="16.5">
      <c r="A569" s="67"/>
      <c r="B569" s="67"/>
      <c r="C569" s="67"/>
      <c r="D569" s="67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21" ht="16.5">
      <c r="A570" s="67"/>
      <c r="B570" s="67"/>
      <c r="C570" s="67"/>
      <c r="D570" s="67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21" ht="16.5">
      <c r="A571" s="67"/>
      <c r="B571" s="67"/>
      <c r="C571" s="67"/>
      <c r="D571" s="67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1:21" ht="16.5">
      <c r="A572" s="67"/>
      <c r="B572" s="67"/>
      <c r="C572" s="67"/>
      <c r="D572" s="67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21" ht="16.5">
      <c r="A573" s="67"/>
      <c r="B573" s="67"/>
      <c r="C573" s="67"/>
      <c r="D573" s="67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21" ht="16.5">
      <c r="A574" s="67"/>
      <c r="B574" s="67"/>
      <c r="C574" s="67"/>
      <c r="D574" s="67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21" ht="16.5">
      <c r="A575" s="67"/>
      <c r="B575" s="67"/>
      <c r="C575" s="67"/>
      <c r="D575" s="67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1:21" ht="16.5">
      <c r="A576" s="67"/>
      <c r="B576" s="67"/>
      <c r="C576" s="67"/>
      <c r="D576" s="67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1:21" ht="16.5">
      <c r="A577" s="67"/>
      <c r="B577" s="67"/>
      <c r="C577" s="67"/>
      <c r="D577" s="67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</row>
    <row r="578" spans="1:21" ht="16.5">
      <c r="A578" s="67"/>
      <c r="B578" s="67"/>
      <c r="C578" s="67"/>
      <c r="D578" s="67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1:21" ht="16.5">
      <c r="A579" s="67"/>
      <c r="B579" s="67"/>
      <c r="C579" s="67"/>
      <c r="D579" s="67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1:21" ht="16.5">
      <c r="A580" s="67"/>
      <c r="B580" s="67"/>
      <c r="C580" s="67"/>
      <c r="D580" s="67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1:21" ht="16.5">
      <c r="A581" s="67"/>
      <c r="B581" s="67"/>
      <c r="C581" s="67"/>
      <c r="D581" s="67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1:21" ht="16.5">
      <c r="A582" s="67"/>
      <c r="B582" s="67"/>
      <c r="C582" s="67"/>
      <c r="D582" s="67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1:21" ht="16.5">
      <c r="A583" s="67"/>
      <c r="B583" s="67"/>
      <c r="C583" s="67"/>
      <c r="D583" s="67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1:21" ht="16.5">
      <c r="A584" s="67"/>
      <c r="B584" s="67"/>
      <c r="C584" s="67"/>
      <c r="D584" s="67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</row>
    <row r="585" spans="1:21" ht="16.5">
      <c r="A585" s="67"/>
      <c r="B585" s="67"/>
      <c r="C585" s="67"/>
      <c r="D585" s="67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</row>
    <row r="586" spans="1:21" ht="16.5">
      <c r="A586" s="67"/>
      <c r="B586" s="67"/>
      <c r="C586" s="67"/>
      <c r="D586" s="67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</row>
    <row r="587" spans="1:21" ht="16.5">
      <c r="A587" s="67"/>
      <c r="B587" s="67"/>
      <c r="C587" s="67"/>
      <c r="D587" s="67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21" ht="16.5">
      <c r="A588" s="67"/>
      <c r="B588" s="67"/>
      <c r="C588" s="67"/>
      <c r="D588" s="67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21" ht="16.5">
      <c r="A589" s="67"/>
      <c r="B589" s="67"/>
      <c r="C589" s="67"/>
      <c r="D589" s="67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1:21" ht="16.5">
      <c r="A590" s="67"/>
      <c r="B590" s="67"/>
      <c r="C590" s="67"/>
      <c r="D590" s="67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</row>
    <row r="591" spans="1:21" ht="16.5">
      <c r="A591" s="67"/>
      <c r="B591" s="67"/>
      <c r="C591" s="67"/>
      <c r="D591" s="67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1:21" ht="16.5">
      <c r="A592" s="67"/>
      <c r="B592" s="67"/>
      <c r="C592" s="67"/>
      <c r="D592" s="67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1:21" ht="16.5">
      <c r="A593" s="67"/>
      <c r="B593" s="67"/>
      <c r="C593" s="67"/>
      <c r="D593" s="67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1:21" ht="16.5">
      <c r="A594" s="67"/>
      <c r="B594" s="67"/>
      <c r="C594" s="67"/>
      <c r="D594" s="67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21" ht="16.5">
      <c r="A595" s="67"/>
      <c r="B595" s="67"/>
      <c r="C595" s="67"/>
      <c r="D595" s="67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21" ht="16.5">
      <c r="A596" s="67"/>
      <c r="B596" s="67"/>
      <c r="C596" s="67"/>
      <c r="D596" s="67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21" ht="16.5">
      <c r="A597" s="67"/>
      <c r="B597" s="67"/>
      <c r="C597" s="67"/>
      <c r="D597" s="67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1:21" ht="16.5">
      <c r="A598" s="67"/>
      <c r="B598" s="67"/>
      <c r="C598" s="67"/>
      <c r="D598" s="67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21" ht="16.5">
      <c r="A599" s="67"/>
      <c r="B599" s="67"/>
      <c r="C599" s="67"/>
      <c r="D599" s="67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21" ht="16.5">
      <c r="A600" s="67"/>
      <c r="B600" s="67"/>
      <c r="C600" s="67"/>
      <c r="D600" s="67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21" ht="16.5">
      <c r="A601" s="67"/>
      <c r="B601" s="67"/>
      <c r="C601" s="67"/>
      <c r="D601" s="67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 ht="16.5">
      <c r="A602" s="67"/>
      <c r="B602" s="67"/>
      <c r="C602" s="67"/>
      <c r="D602" s="67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 ht="16.5">
      <c r="A603" s="67"/>
      <c r="B603" s="67"/>
      <c r="C603" s="67"/>
      <c r="D603" s="67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</row>
    <row r="604" spans="1:21" ht="16.5">
      <c r="A604" s="67"/>
      <c r="B604" s="67"/>
      <c r="C604" s="67"/>
      <c r="D604" s="67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21" ht="16.5">
      <c r="A605" s="67"/>
      <c r="B605" s="67"/>
      <c r="C605" s="67"/>
      <c r="D605" s="67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21" ht="16.5">
      <c r="A606" s="67"/>
      <c r="B606" s="67"/>
      <c r="C606" s="67"/>
      <c r="D606" s="67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21" ht="16.5">
      <c r="A607" s="67"/>
      <c r="B607" s="67"/>
      <c r="C607" s="67"/>
      <c r="D607" s="67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21" ht="16.5">
      <c r="A608" s="67"/>
      <c r="B608" s="67"/>
      <c r="C608" s="67"/>
      <c r="D608" s="67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21" ht="16.5">
      <c r="A609" s="67"/>
      <c r="B609" s="67"/>
      <c r="C609" s="67"/>
      <c r="D609" s="67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21" ht="16.5">
      <c r="A610" s="67"/>
      <c r="B610" s="67"/>
      <c r="C610" s="67"/>
      <c r="D610" s="67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1" ht="16.5">
      <c r="A611" s="67"/>
      <c r="B611" s="67"/>
      <c r="C611" s="67"/>
      <c r="D611" s="67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21" ht="16.5">
      <c r="A612" s="67"/>
      <c r="B612" s="67"/>
      <c r="C612" s="67"/>
      <c r="D612" s="67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21" ht="16.5">
      <c r="A613" s="67"/>
      <c r="B613" s="67"/>
      <c r="C613" s="67"/>
      <c r="D613" s="67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21" ht="16.5">
      <c r="A614" s="67"/>
      <c r="B614" s="67"/>
      <c r="C614" s="67"/>
      <c r="D614" s="67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1:21" ht="16.5">
      <c r="A615" s="67"/>
      <c r="B615" s="67"/>
      <c r="C615" s="67"/>
      <c r="D615" s="67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1:21" ht="16.5">
      <c r="A616" s="67"/>
      <c r="B616" s="67"/>
      <c r="C616" s="67"/>
      <c r="D616" s="67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1:21" ht="16.5">
      <c r="A617" s="67"/>
      <c r="B617" s="67"/>
      <c r="C617" s="67"/>
      <c r="D617" s="67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21" ht="16.5">
      <c r="A618" s="67"/>
      <c r="B618" s="67"/>
      <c r="C618" s="67"/>
      <c r="D618" s="67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21" ht="16.5">
      <c r="A619" s="67"/>
      <c r="B619" s="67"/>
      <c r="C619" s="67"/>
      <c r="D619" s="67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21" ht="16.5">
      <c r="A620" s="67"/>
      <c r="B620" s="67"/>
      <c r="C620" s="67"/>
      <c r="D620" s="67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21" ht="16.5">
      <c r="A621" s="67"/>
      <c r="B621" s="67"/>
      <c r="C621" s="67"/>
      <c r="D621" s="67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21" ht="16.5">
      <c r="A622" s="67"/>
      <c r="B622" s="67"/>
      <c r="C622" s="67"/>
      <c r="D622" s="67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21" ht="16.5">
      <c r="A623" s="67"/>
      <c r="B623" s="67"/>
      <c r="C623" s="67"/>
      <c r="D623" s="67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21" ht="16.5">
      <c r="A624" s="67"/>
      <c r="B624" s="67"/>
      <c r="C624" s="67"/>
      <c r="D624" s="67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1:21" ht="16.5">
      <c r="A625" s="67"/>
      <c r="B625" s="67"/>
      <c r="C625" s="67"/>
      <c r="D625" s="67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1" ht="16.5">
      <c r="A626" s="67"/>
      <c r="B626" s="67"/>
      <c r="C626" s="67"/>
      <c r="D626" s="67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1" ht="16.5">
      <c r="A627" s="67"/>
      <c r="B627" s="67"/>
      <c r="C627" s="67"/>
      <c r="D627" s="67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1" ht="16.5">
      <c r="A628" s="67"/>
      <c r="B628" s="67"/>
      <c r="C628" s="67"/>
      <c r="D628" s="67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1:21" ht="16.5">
      <c r="A629" s="67"/>
      <c r="B629" s="67"/>
      <c r="C629" s="67"/>
      <c r="D629" s="67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1:21" ht="16.5">
      <c r="A630" s="67"/>
      <c r="B630" s="67"/>
      <c r="C630" s="67"/>
      <c r="D630" s="67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 ht="16.5">
      <c r="A631" s="67"/>
      <c r="B631" s="67"/>
      <c r="C631" s="67"/>
      <c r="D631" s="67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1:21" ht="16.5">
      <c r="A632" s="67"/>
      <c r="B632" s="67"/>
      <c r="C632" s="67"/>
      <c r="D632" s="67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1" ht="16.5">
      <c r="A633" s="67"/>
      <c r="B633" s="67"/>
      <c r="C633" s="67"/>
      <c r="D633" s="67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1:21" ht="16.5">
      <c r="A634" s="67"/>
      <c r="B634" s="67"/>
      <c r="C634" s="67"/>
      <c r="D634" s="67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ht="16.5">
      <c r="A635" s="67"/>
      <c r="B635" s="67"/>
      <c r="C635" s="67"/>
      <c r="D635" s="67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 ht="16.5">
      <c r="A636" s="67"/>
      <c r="B636" s="67"/>
      <c r="C636" s="67"/>
      <c r="D636" s="67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ht="16.5">
      <c r="A637" s="67"/>
      <c r="B637" s="67"/>
      <c r="C637" s="67"/>
      <c r="D637" s="67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ht="16.5">
      <c r="A638" s="67"/>
      <c r="B638" s="67"/>
      <c r="C638" s="67"/>
      <c r="D638" s="67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ht="16.5">
      <c r="A639" s="67"/>
      <c r="B639" s="67"/>
      <c r="C639" s="67"/>
      <c r="D639" s="67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 ht="16.5">
      <c r="A640" s="67"/>
      <c r="B640" s="67"/>
      <c r="C640" s="67"/>
      <c r="D640" s="67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 ht="16.5">
      <c r="A641" s="67"/>
      <c r="B641" s="67"/>
      <c r="C641" s="67"/>
      <c r="D641" s="67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 ht="16.5">
      <c r="A642" s="67"/>
      <c r="B642" s="67"/>
      <c r="C642" s="67"/>
      <c r="D642" s="67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ht="16.5">
      <c r="A643" s="67"/>
      <c r="B643" s="67"/>
      <c r="C643" s="67"/>
      <c r="D643" s="67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ht="16.5">
      <c r="A644" s="67"/>
      <c r="B644" s="67"/>
      <c r="C644" s="67"/>
      <c r="D644" s="67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ht="16.5">
      <c r="A645" s="67"/>
      <c r="B645" s="67"/>
      <c r="C645" s="67"/>
      <c r="D645" s="67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ht="16.5">
      <c r="A646" s="67"/>
      <c r="B646" s="67"/>
      <c r="C646" s="67"/>
      <c r="D646" s="67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ht="16.5">
      <c r="A647" s="67"/>
      <c r="B647" s="67"/>
      <c r="C647" s="67"/>
      <c r="D647" s="67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ht="16.5">
      <c r="A648" s="67"/>
      <c r="B648" s="67"/>
      <c r="C648" s="67"/>
      <c r="D648" s="67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ht="16.5">
      <c r="A649" s="67"/>
      <c r="B649" s="67"/>
      <c r="C649" s="67"/>
      <c r="D649" s="67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ht="16.5">
      <c r="A650" s="67"/>
      <c r="B650" s="67"/>
      <c r="C650" s="67"/>
      <c r="D650" s="67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21" ht="16.5">
      <c r="A651" s="67"/>
      <c r="B651" s="67"/>
      <c r="C651" s="67"/>
      <c r="D651" s="67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ht="16.5">
      <c r="A652" s="67"/>
      <c r="B652" s="67"/>
      <c r="C652" s="67"/>
      <c r="D652" s="67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 ht="16.5">
      <c r="A653" s="67"/>
      <c r="B653" s="67"/>
      <c r="C653" s="67"/>
      <c r="D653" s="67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</row>
    <row r="654" spans="1:21" ht="16.5">
      <c r="A654" s="67"/>
      <c r="B654" s="67"/>
      <c r="C654" s="67"/>
      <c r="D654" s="67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21" ht="16.5">
      <c r="A655" s="67"/>
      <c r="B655" s="67"/>
      <c r="C655" s="67"/>
      <c r="D655" s="67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 ht="16.5">
      <c r="A656" s="67"/>
      <c r="B656" s="67"/>
      <c r="C656" s="67"/>
      <c r="D656" s="67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 ht="16.5">
      <c r="A657" s="67"/>
      <c r="B657" s="67"/>
      <c r="C657" s="67"/>
      <c r="D657" s="67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21" ht="16.5">
      <c r="A658" s="67"/>
      <c r="B658" s="67"/>
      <c r="C658" s="67"/>
      <c r="D658" s="67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1:21" ht="16.5">
      <c r="A659" s="67"/>
      <c r="B659" s="67"/>
      <c r="C659" s="67"/>
      <c r="D659" s="67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1:21" ht="16.5">
      <c r="A660" s="67"/>
      <c r="B660" s="67"/>
      <c r="C660" s="67"/>
      <c r="D660" s="67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21" ht="16.5">
      <c r="A661" s="67"/>
      <c r="B661" s="67"/>
      <c r="C661" s="67"/>
      <c r="D661" s="67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 ht="16.5">
      <c r="A662" s="67"/>
      <c r="B662" s="67"/>
      <c r="C662" s="67"/>
      <c r="D662" s="67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1:21" ht="16.5">
      <c r="A663" s="67"/>
      <c r="B663" s="67"/>
      <c r="C663" s="67"/>
      <c r="D663" s="67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21" ht="16.5">
      <c r="A664" s="67"/>
      <c r="B664" s="67"/>
      <c r="C664" s="67"/>
      <c r="D664" s="67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21" ht="16.5">
      <c r="A665" s="67"/>
      <c r="B665" s="67"/>
      <c r="C665" s="67"/>
      <c r="D665" s="67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21" ht="16.5">
      <c r="A666" s="67"/>
      <c r="B666" s="67"/>
      <c r="C666" s="67"/>
      <c r="D666" s="67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</row>
    <row r="667" spans="1:21" ht="16.5">
      <c r="A667" s="67"/>
      <c r="B667" s="67"/>
      <c r="C667" s="67"/>
      <c r="D667" s="67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1:21" ht="16.5">
      <c r="A668" s="67"/>
      <c r="B668" s="67"/>
      <c r="C668" s="67"/>
      <c r="D668" s="67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</row>
    <row r="669" spans="1:21" ht="16.5">
      <c r="A669" s="67"/>
      <c r="B669" s="67"/>
      <c r="C669" s="67"/>
      <c r="D669" s="67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1:21" ht="16.5">
      <c r="A670" s="67"/>
      <c r="B670" s="67"/>
      <c r="C670" s="67"/>
      <c r="D670" s="67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21" ht="16.5">
      <c r="A671" s="67"/>
      <c r="B671" s="67"/>
      <c r="C671" s="67"/>
      <c r="D671" s="67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1:21" ht="16.5">
      <c r="A672" s="67"/>
      <c r="B672" s="67"/>
      <c r="C672" s="67"/>
      <c r="D672" s="67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1:21" ht="16.5">
      <c r="A673" s="67"/>
      <c r="B673" s="67"/>
      <c r="C673" s="67"/>
      <c r="D673" s="67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1:21" ht="16.5">
      <c r="A674" s="67"/>
      <c r="B674" s="67"/>
      <c r="C674" s="67"/>
      <c r="D674" s="67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1:21" ht="16.5">
      <c r="A675" s="67"/>
      <c r="B675" s="67"/>
      <c r="C675" s="67"/>
      <c r="D675" s="67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1:21" ht="16.5">
      <c r="A676" s="67"/>
      <c r="B676" s="67"/>
      <c r="C676" s="67"/>
      <c r="D676" s="67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1:21" ht="16.5">
      <c r="A677" s="67"/>
      <c r="B677" s="67"/>
      <c r="C677" s="67"/>
      <c r="D677" s="67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 ht="16.5">
      <c r="A678" s="67"/>
      <c r="B678" s="67"/>
      <c r="C678" s="67"/>
      <c r="D678" s="67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1:21" ht="16.5">
      <c r="A679" s="67"/>
      <c r="B679" s="67"/>
      <c r="C679" s="67"/>
      <c r="D679" s="67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1:21" ht="16.5">
      <c r="A680" s="67"/>
      <c r="B680" s="67"/>
      <c r="C680" s="67"/>
      <c r="D680" s="67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</row>
    <row r="681" spans="1:21" ht="16.5">
      <c r="A681" s="67"/>
      <c r="B681" s="67"/>
      <c r="C681" s="67"/>
      <c r="D681" s="67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</row>
    <row r="682" spans="1:21" ht="16.5">
      <c r="A682" s="67"/>
      <c r="B682" s="67"/>
      <c r="C682" s="67"/>
      <c r="D682" s="67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</row>
    <row r="683" spans="1:21" ht="16.5">
      <c r="A683" s="67"/>
      <c r="B683" s="67"/>
      <c r="C683" s="67"/>
      <c r="D683" s="67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</row>
    <row r="684" spans="1:21" ht="16.5">
      <c r="A684" s="67"/>
      <c r="B684" s="67"/>
      <c r="C684" s="67"/>
      <c r="D684" s="67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</row>
    <row r="685" spans="1:21" ht="16.5">
      <c r="A685" s="67"/>
      <c r="B685" s="67"/>
      <c r="C685" s="67"/>
      <c r="D685" s="67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</row>
    <row r="686" spans="1:21" ht="16.5">
      <c r="A686" s="67"/>
      <c r="B686" s="67"/>
      <c r="C686" s="67"/>
      <c r="D686" s="67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1:21" ht="16.5">
      <c r="A687" s="67"/>
      <c r="B687" s="67"/>
      <c r="C687" s="67"/>
      <c r="D687" s="67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1:21" ht="16.5">
      <c r="A688" s="67"/>
      <c r="B688" s="67"/>
      <c r="C688" s="67"/>
      <c r="D688" s="67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1:21" ht="16.5">
      <c r="A689" s="67"/>
      <c r="B689" s="67"/>
      <c r="C689" s="67"/>
      <c r="D689" s="67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1:21" ht="16.5">
      <c r="A690" s="67"/>
      <c r="B690" s="67"/>
      <c r="C690" s="67"/>
      <c r="D690" s="67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1:21" ht="16.5">
      <c r="A691" s="67"/>
      <c r="B691" s="67"/>
      <c r="C691" s="67"/>
      <c r="D691" s="67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 ht="16.5">
      <c r="A692" s="67"/>
      <c r="B692" s="67"/>
      <c r="C692" s="67"/>
      <c r="D692" s="67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1:21" ht="16.5">
      <c r="A693" s="67"/>
      <c r="B693" s="67"/>
      <c r="C693" s="67"/>
      <c r="D693" s="67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</row>
    <row r="694" spans="1:21" ht="16.5">
      <c r="A694" s="67"/>
      <c r="B694" s="67"/>
      <c r="C694" s="67"/>
      <c r="D694" s="67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</row>
    <row r="695" spans="1:21" ht="16.5">
      <c r="A695" s="67"/>
      <c r="B695" s="67"/>
      <c r="C695" s="67"/>
      <c r="D695" s="67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1:21" ht="16.5">
      <c r="A696" s="67"/>
      <c r="B696" s="67"/>
      <c r="C696" s="67"/>
      <c r="D696" s="67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1:21" ht="16.5">
      <c r="A697" s="67"/>
      <c r="B697" s="67"/>
      <c r="C697" s="67"/>
      <c r="D697" s="67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1:21" ht="16.5">
      <c r="A698" s="67"/>
      <c r="B698" s="67"/>
      <c r="C698" s="67"/>
      <c r="D698" s="67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1:21" ht="16.5">
      <c r="A699" s="67"/>
      <c r="B699" s="67"/>
      <c r="C699" s="67"/>
      <c r="D699" s="67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1:21" ht="16.5">
      <c r="A700" s="67"/>
      <c r="B700" s="67"/>
      <c r="C700" s="67"/>
      <c r="D700" s="67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21" ht="16.5">
      <c r="A701" s="67"/>
      <c r="B701" s="67"/>
      <c r="C701" s="67"/>
      <c r="D701" s="67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1:21" ht="16.5">
      <c r="A702" s="67"/>
      <c r="B702" s="67"/>
      <c r="C702" s="67"/>
      <c r="D702" s="67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1:21" ht="16.5">
      <c r="A703" s="67"/>
      <c r="B703" s="67"/>
      <c r="C703" s="67"/>
      <c r="D703" s="67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1:21" ht="16.5">
      <c r="A704" s="67"/>
      <c r="B704" s="67"/>
      <c r="C704" s="67"/>
      <c r="D704" s="67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1:21" ht="16.5">
      <c r="A705" s="67"/>
      <c r="B705" s="67"/>
      <c r="C705" s="67"/>
      <c r="D705" s="67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1:21" ht="16.5">
      <c r="A706" s="67"/>
      <c r="B706" s="67"/>
      <c r="C706" s="67"/>
      <c r="D706" s="67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</row>
    <row r="707" spans="1:21" ht="16.5">
      <c r="A707" s="67"/>
      <c r="B707" s="67"/>
      <c r="C707" s="67"/>
      <c r="D707" s="67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</row>
    <row r="708" spans="1:21" ht="16.5">
      <c r="A708" s="67"/>
      <c r="B708" s="67"/>
      <c r="C708" s="67"/>
      <c r="D708" s="67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1:21" ht="16.5">
      <c r="A709" s="67"/>
      <c r="B709" s="67"/>
      <c r="C709" s="67"/>
      <c r="D709" s="67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1:21" ht="16.5">
      <c r="A710" s="67"/>
      <c r="B710" s="67"/>
      <c r="C710" s="67"/>
      <c r="D710" s="67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1:21" ht="16.5">
      <c r="A711" s="67"/>
      <c r="B711" s="67"/>
      <c r="C711" s="67"/>
      <c r="D711" s="67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21" ht="16.5">
      <c r="A712" s="67"/>
      <c r="B712" s="67"/>
      <c r="C712" s="67"/>
      <c r="D712" s="67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21" ht="16.5">
      <c r="A713" s="67"/>
      <c r="B713" s="67"/>
      <c r="C713" s="67"/>
      <c r="D713" s="67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1:21" ht="16.5">
      <c r="A714" s="67"/>
      <c r="B714" s="67"/>
      <c r="C714" s="67"/>
      <c r="D714" s="67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21" ht="16.5">
      <c r="A715" s="67"/>
      <c r="B715" s="67"/>
      <c r="C715" s="67"/>
      <c r="D715" s="67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21" ht="16.5">
      <c r="A716" s="67"/>
      <c r="B716" s="67"/>
      <c r="C716" s="67"/>
      <c r="D716" s="67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21" ht="16.5">
      <c r="A717" s="67"/>
      <c r="B717" s="67"/>
      <c r="C717" s="67"/>
      <c r="D717" s="67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1:21" ht="16.5">
      <c r="A718" s="67"/>
      <c r="B718" s="67"/>
      <c r="C718" s="67"/>
      <c r="D718" s="67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21" ht="16.5">
      <c r="A719" s="67"/>
      <c r="B719" s="67"/>
      <c r="C719" s="67"/>
      <c r="D719" s="67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1:21" ht="16.5">
      <c r="A720" s="67"/>
      <c r="B720" s="67"/>
      <c r="C720" s="67"/>
      <c r="D720" s="67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</row>
    <row r="721" spans="1:21" ht="16.5">
      <c r="A721" s="67"/>
      <c r="B721" s="67"/>
      <c r="C721" s="67"/>
      <c r="D721" s="67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21" ht="16.5">
      <c r="A722" s="67"/>
      <c r="B722" s="67"/>
      <c r="C722" s="67"/>
      <c r="D722" s="67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1:21" ht="16.5">
      <c r="A723" s="67"/>
      <c r="B723" s="67"/>
      <c r="C723" s="67"/>
      <c r="D723" s="67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1:21" ht="16.5">
      <c r="A724" s="67"/>
      <c r="B724" s="67"/>
      <c r="C724" s="67"/>
      <c r="D724" s="67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1:21" ht="16.5">
      <c r="A725" s="67"/>
      <c r="B725" s="67"/>
      <c r="C725" s="67"/>
      <c r="D725" s="67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1:21" ht="16.5">
      <c r="A726" s="67"/>
      <c r="B726" s="67"/>
      <c r="C726" s="67"/>
      <c r="D726" s="67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</row>
    <row r="727" spans="1:21" ht="16.5">
      <c r="A727" s="67"/>
      <c r="B727" s="67"/>
      <c r="C727" s="67"/>
      <c r="D727" s="67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1:21" ht="16.5">
      <c r="A728" s="67"/>
      <c r="B728" s="67"/>
      <c r="C728" s="67"/>
      <c r="D728" s="67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1:21" ht="16.5">
      <c r="A729" s="67"/>
      <c r="B729" s="67"/>
      <c r="C729" s="67"/>
      <c r="D729" s="67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1:21" ht="16.5">
      <c r="A730" s="67"/>
      <c r="B730" s="67"/>
      <c r="C730" s="67"/>
      <c r="D730" s="67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1:21" ht="16.5">
      <c r="A731" s="67"/>
      <c r="B731" s="67"/>
      <c r="C731" s="67"/>
      <c r="D731" s="67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1:21" ht="16.5">
      <c r="A732" s="67"/>
      <c r="B732" s="67"/>
      <c r="C732" s="67"/>
      <c r="D732" s="67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1:21" ht="16.5">
      <c r="A733" s="67"/>
      <c r="B733" s="67"/>
      <c r="C733" s="67"/>
      <c r="D733" s="67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</row>
    <row r="734" spans="1:21" ht="16.5">
      <c r="A734" s="67"/>
      <c r="B734" s="67"/>
      <c r="C734" s="67"/>
      <c r="D734" s="67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</row>
    <row r="735" spans="1:21" ht="16.5">
      <c r="A735" s="67"/>
      <c r="B735" s="67"/>
      <c r="C735" s="67"/>
      <c r="D735" s="67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</row>
    <row r="736" spans="1:21" ht="16.5">
      <c r="A736" s="67"/>
      <c r="B736" s="67"/>
      <c r="C736" s="67"/>
      <c r="D736" s="67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</row>
    <row r="737" spans="1:21" ht="16.5">
      <c r="A737" s="67"/>
      <c r="B737" s="67"/>
      <c r="C737" s="67"/>
      <c r="D737" s="67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</row>
    <row r="738" spans="1:21" ht="16.5">
      <c r="A738" s="67"/>
      <c r="B738" s="67"/>
      <c r="C738" s="67"/>
      <c r="D738" s="67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</row>
    <row r="739" spans="1:21" ht="16.5">
      <c r="A739" s="67"/>
      <c r="B739" s="67"/>
      <c r="C739" s="67"/>
      <c r="D739" s="67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21" ht="16.5">
      <c r="A740" s="67"/>
      <c r="B740" s="67"/>
      <c r="C740" s="67"/>
      <c r="D740" s="67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</row>
    <row r="741" spans="1:21" ht="16.5">
      <c r="A741" s="67"/>
      <c r="B741" s="67"/>
      <c r="C741" s="67"/>
      <c r="D741" s="67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1:21" ht="16.5">
      <c r="A742" s="67"/>
      <c r="B742" s="67"/>
      <c r="C742" s="67"/>
      <c r="D742" s="67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</row>
    <row r="743" spans="1:21" ht="16.5">
      <c r="A743" s="67"/>
      <c r="B743" s="67"/>
      <c r="C743" s="67"/>
      <c r="D743" s="67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1:21" ht="16.5">
      <c r="A744" s="67"/>
      <c r="B744" s="67"/>
      <c r="C744" s="67"/>
      <c r="D744" s="67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1:21" ht="16.5">
      <c r="A745" s="67"/>
      <c r="B745" s="67"/>
      <c r="C745" s="67"/>
      <c r="D745" s="67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</row>
    <row r="746" spans="1:21" ht="16.5">
      <c r="A746" s="67"/>
      <c r="B746" s="67"/>
      <c r="C746" s="67"/>
      <c r="D746" s="67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1:21" ht="16.5">
      <c r="A747" s="67"/>
      <c r="B747" s="67"/>
      <c r="C747" s="67"/>
      <c r="D747" s="67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</row>
    <row r="748" spans="1:21" ht="16.5">
      <c r="A748" s="67"/>
      <c r="B748" s="67"/>
      <c r="C748" s="67"/>
      <c r="D748" s="67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1:21" ht="16.5">
      <c r="A749" s="67"/>
      <c r="B749" s="67"/>
      <c r="C749" s="67"/>
      <c r="D749" s="67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</row>
    <row r="750" spans="1:21" ht="16.5">
      <c r="A750" s="67"/>
      <c r="B750" s="67"/>
      <c r="C750" s="67"/>
      <c r="D750" s="67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</row>
    <row r="751" spans="1:21" ht="16.5">
      <c r="A751" s="67"/>
      <c r="B751" s="67"/>
      <c r="C751" s="67"/>
      <c r="D751" s="67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21" ht="16.5">
      <c r="A752" s="67"/>
      <c r="B752" s="67"/>
      <c r="C752" s="67"/>
      <c r="D752" s="67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</row>
    <row r="753" spans="1:21" ht="16.5">
      <c r="A753" s="67"/>
      <c r="B753" s="67"/>
      <c r="C753" s="67"/>
      <c r="D753" s="67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</row>
    <row r="754" spans="1:21" ht="16.5">
      <c r="A754" s="67"/>
      <c r="B754" s="67"/>
      <c r="C754" s="67"/>
      <c r="D754" s="67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</row>
    <row r="755" spans="1:21" ht="16.5">
      <c r="A755" s="67"/>
      <c r="B755" s="67"/>
      <c r="C755" s="67"/>
      <c r="D755" s="67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</row>
    <row r="756" spans="1:21" ht="16.5">
      <c r="A756" s="67"/>
      <c r="B756" s="67"/>
      <c r="C756" s="67"/>
      <c r="D756" s="67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</row>
    <row r="757" spans="1:21" ht="16.5">
      <c r="A757" s="67"/>
      <c r="B757" s="67"/>
      <c r="C757" s="67"/>
      <c r="D757" s="67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</row>
    <row r="758" spans="1:21" ht="16.5">
      <c r="A758" s="67"/>
      <c r="B758" s="67"/>
      <c r="C758" s="67"/>
      <c r="D758" s="67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</row>
    <row r="759" spans="1:21" ht="16.5">
      <c r="A759" s="67"/>
      <c r="B759" s="67"/>
      <c r="C759" s="67"/>
      <c r="D759" s="67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</row>
    <row r="760" spans="1:21" ht="16.5">
      <c r="A760" s="67"/>
      <c r="B760" s="67"/>
      <c r="C760" s="67"/>
      <c r="D760" s="67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1:21" ht="16.5">
      <c r="A761" s="67"/>
      <c r="B761" s="67"/>
      <c r="C761" s="67"/>
      <c r="D761" s="67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1:21" ht="16.5">
      <c r="A762" s="67"/>
      <c r="B762" s="67"/>
      <c r="C762" s="67"/>
      <c r="D762" s="67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1:21" ht="16.5">
      <c r="A763" s="67"/>
      <c r="B763" s="67"/>
      <c r="C763" s="67"/>
      <c r="D763" s="67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1:21" ht="16.5">
      <c r="A764" s="67"/>
      <c r="B764" s="67"/>
      <c r="C764" s="67"/>
      <c r="D764" s="67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</row>
    <row r="765" spans="1:21" ht="16.5">
      <c r="A765" s="67"/>
      <c r="B765" s="67"/>
      <c r="C765" s="67"/>
      <c r="D765" s="67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1:21" ht="16.5">
      <c r="A766" s="67"/>
      <c r="B766" s="67"/>
      <c r="C766" s="67"/>
      <c r="D766" s="67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1:21" ht="16.5">
      <c r="A767" s="67"/>
      <c r="B767" s="67"/>
      <c r="C767" s="67"/>
      <c r="D767" s="67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1:21" ht="16.5">
      <c r="A768" s="67"/>
      <c r="B768" s="67"/>
      <c r="C768" s="67"/>
      <c r="D768" s="67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1:21" ht="16.5">
      <c r="A769" s="67"/>
      <c r="B769" s="67"/>
      <c r="C769" s="67"/>
      <c r="D769" s="67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1:21" ht="16.5">
      <c r="A770" s="67"/>
      <c r="B770" s="67"/>
      <c r="C770" s="67"/>
      <c r="D770" s="67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1:21" ht="16.5">
      <c r="A771" s="67"/>
      <c r="B771" s="67"/>
      <c r="C771" s="67"/>
      <c r="D771" s="67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</row>
    <row r="772" spans="1:21" ht="16.5">
      <c r="A772" s="67"/>
      <c r="B772" s="67"/>
      <c r="C772" s="67"/>
      <c r="D772" s="67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1:21" ht="16.5">
      <c r="A773" s="67"/>
      <c r="B773" s="67"/>
      <c r="C773" s="67"/>
      <c r="D773" s="67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1:21" ht="16.5">
      <c r="A774" s="67"/>
      <c r="B774" s="67"/>
      <c r="C774" s="67"/>
      <c r="D774" s="67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1:21" ht="16.5">
      <c r="A775" s="67"/>
      <c r="B775" s="67"/>
      <c r="C775" s="67"/>
      <c r="D775" s="67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1:21" ht="16.5">
      <c r="A776" s="67"/>
      <c r="B776" s="67"/>
      <c r="C776" s="67"/>
      <c r="D776" s="67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1:21" ht="16.5">
      <c r="A777" s="67"/>
      <c r="B777" s="67"/>
      <c r="C777" s="67"/>
      <c r="D777" s="67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</row>
    <row r="778" spans="1:21" ht="16.5">
      <c r="A778" s="67"/>
      <c r="B778" s="67"/>
      <c r="C778" s="67"/>
      <c r="D778" s="67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1:21" ht="16.5">
      <c r="A779" s="67"/>
      <c r="B779" s="67"/>
      <c r="C779" s="67"/>
      <c r="D779" s="67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1:21" ht="16.5">
      <c r="A780" s="67"/>
      <c r="B780" s="67"/>
      <c r="C780" s="67"/>
      <c r="D780" s="67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1:21" ht="16.5">
      <c r="A781" s="67"/>
      <c r="B781" s="67"/>
      <c r="C781" s="67"/>
      <c r="D781" s="67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1:21" ht="16.5">
      <c r="A782" s="67"/>
      <c r="B782" s="67"/>
      <c r="C782" s="67"/>
      <c r="D782" s="67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1:21" ht="16.5">
      <c r="A783" s="67"/>
      <c r="B783" s="67"/>
      <c r="C783" s="67"/>
      <c r="D783" s="67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1:21" ht="16.5">
      <c r="A784" s="67"/>
      <c r="B784" s="67"/>
      <c r="C784" s="67"/>
      <c r="D784" s="67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1:21" ht="16.5">
      <c r="A785" s="67"/>
      <c r="B785" s="67"/>
      <c r="C785" s="67"/>
      <c r="D785" s="67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1:21" ht="16.5">
      <c r="A786" s="67"/>
      <c r="B786" s="67"/>
      <c r="C786" s="67"/>
      <c r="D786" s="67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1:21" ht="16.5">
      <c r="A787" s="67"/>
      <c r="B787" s="67"/>
      <c r="C787" s="67"/>
      <c r="D787" s="67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1:21" ht="16.5">
      <c r="A788" s="67"/>
      <c r="B788" s="67"/>
      <c r="C788" s="67"/>
      <c r="D788" s="67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1:21" ht="16.5">
      <c r="A789" s="67"/>
      <c r="B789" s="67"/>
      <c r="C789" s="67"/>
      <c r="D789" s="67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1:21" ht="16.5">
      <c r="A790" s="67"/>
      <c r="B790" s="67"/>
      <c r="C790" s="67"/>
      <c r="D790" s="67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1:21" ht="16.5">
      <c r="A791" s="67"/>
      <c r="B791" s="67"/>
      <c r="C791" s="67"/>
      <c r="D791" s="67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21" ht="16.5">
      <c r="A792" s="67"/>
      <c r="B792" s="67"/>
      <c r="C792" s="67"/>
      <c r="D792" s="67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1:21" ht="16.5">
      <c r="A793" s="67"/>
      <c r="B793" s="67"/>
      <c r="C793" s="67"/>
      <c r="D793" s="67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  <row r="794" spans="1:21" ht="16.5">
      <c r="A794" s="67"/>
      <c r="B794" s="67"/>
      <c r="C794" s="67"/>
      <c r="D794" s="67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</row>
    <row r="795" spans="1:21" ht="16.5">
      <c r="A795" s="67"/>
      <c r="B795" s="67"/>
      <c r="C795" s="67"/>
      <c r="D795" s="67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1:21" ht="16.5">
      <c r="A796" s="67"/>
      <c r="B796" s="67"/>
      <c r="C796" s="67"/>
      <c r="D796" s="67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1:21" ht="16.5">
      <c r="A797" s="67"/>
      <c r="B797" s="67"/>
      <c r="C797" s="67"/>
      <c r="D797" s="67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1:21" ht="16.5">
      <c r="A798" s="67"/>
      <c r="B798" s="67"/>
      <c r="C798" s="67"/>
      <c r="D798" s="67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</row>
    <row r="799" spans="1:21" ht="16.5">
      <c r="A799" s="67"/>
      <c r="B799" s="67"/>
      <c r="C799" s="67"/>
      <c r="D799" s="67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21" ht="16.5">
      <c r="A800" s="67"/>
      <c r="B800" s="67"/>
      <c r="C800" s="67"/>
      <c r="D800" s="67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</row>
    <row r="801" spans="1:21" ht="16.5">
      <c r="A801" s="67"/>
      <c r="B801" s="67"/>
      <c r="C801" s="67"/>
      <c r="D801" s="67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1:21" ht="16.5">
      <c r="A802" s="67"/>
      <c r="B802" s="67"/>
      <c r="C802" s="67"/>
      <c r="D802" s="67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1:21" ht="16.5">
      <c r="A803" s="67"/>
      <c r="B803" s="67"/>
      <c r="C803" s="67"/>
      <c r="D803" s="67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1:21" ht="16.5">
      <c r="A804" s="67"/>
      <c r="B804" s="67"/>
      <c r="C804" s="67"/>
      <c r="D804" s="67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1" ht="16.5">
      <c r="A805" s="67"/>
      <c r="B805" s="67"/>
      <c r="C805" s="67"/>
      <c r="D805" s="67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</row>
    <row r="806" spans="1:21" ht="16.5">
      <c r="A806" s="67"/>
      <c r="B806" s="67"/>
      <c r="C806" s="67"/>
      <c r="D806" s="67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1:21" ht="16.5">
      <c r="A807" s="67"/>
      <c r="B807" s="67"/>
      <c r="C807" s="67"/>
      <c r="D807" s="67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1:21" ht="16.5">
      <c r="A808" s="67"/>
      <c r="B808" s="67"/>
      <c r="C808" s="67"/>
      <c r="D808" s="67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21" ht="16.5">
      <c r="A809" s="67"/>
      <c r="B809" s="67"/>
      <c r="C809" s="67"/>
      <c r="D809" s="67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</row>
    <row r="810" spans="1:21" ht="16.5">
      <c r="A810" s="67"/>
      <c r="B810" s="67"/>
      <c r="C810" s="67"/>
      <c r="D810" s="67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1:21" ht="16.5">
      <c r="A811" s="67"/>
      <c r="B811" s="67"/>
      <c r="C811" s="67"/>
      <c r="D811" s="67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1:21" ht="16.5">
      <c r="A812" s="67"/>
      <c r="B812" s="67"/>
      <c r="C812" s="67"/>
      <c r="D812" s="67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</row>
    <row r="813" spans="1:21" ht="16.5">
      <c r="A813" s="67"/>
      <c r="B813" s="67"/>
      <c r="C813" s="67"/>
      <c r="D813" s="67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1:21" ht="16.5">
      <c r="A814" s="67"/>
      <c r="B814" s="67"/>
      <c r="C814" s="67"/>
      <c r="D814" s="67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1:21" ht="16.5">
      <c r="A815" s="67"/>
      <c r="B815" s="67"/>
      <c r="C815" s="67"/>
      <c r="D815" s="67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1:21" ht="16.5">
      <c r="A816" s="67"/>
      <c r="B816" s="67"/>
      <c r="C816" s="67"/>
      <c r="D816" s="67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1:21" ht="16.5">
      <c r="A817" s="67"/>
      <c r="B817" s="67"/>
      <c r="C817" s="67"/>
      <c r="D817" s="67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1:21" ht="16.5">
      <c r="A818" s="67"/>
      <c r="B818" s="67"/>
      <c r="C818" s="67"/>
      <c r="D818" s="67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</row>
    <row r="819" spans="1:21" ht="16.5">
      <c r="A819" s="67"/>
      <c r="B819" s="67"/>
      <c r="C819" s="67"/>
      <c r="D819" s="67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1:21" ht="16.5">
      <c r="A820" s="67"/>
      <c r="B820" s="67"/>
      <c r="C820" s="67"/>
      <c r="D820" s="67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1:21" ht="16.5">
      <c r="A821" s="67"/>
      <c r="B821" s="67"/>
      <c r="C821" s="67"/>
      <c r="D821" s="67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1:21" ht="16.5">
      <c r="A822" s="67"/>
      <c r="B822" s="67"/>
      <c r="C822" s="67"/>
      <c r="D822" s="67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</row>
    <row r="823" spans="1:21" ht="16.5">
      <c r="A823" s="67"/>
      <c r="B823" s="67"/>
      <c r="C823" s="67"/>
      <c r="D823" s="67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1:21" ht="16.5">
      <c r="A824" s="67"/>
      <c r="B824" s="67"/>
      <c r="C824" s="67"/>
      <c r="D824" s="67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</row>
    <row r="825" spans="1:21" ht="16.5">
      <c r="A825" s="67"/>
      <c r="B825" s="67"/>
      <c r="C825" s="67"/>
      <c r="D825" s="67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1:21" ht="16.5">
      <c r="A826" s="67"/>
      <c r="B826" s="67"/>
      <c r="C826" s="67"/>
      <c r="D826" s="67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</row>
    <row r="827" spans="1:21" ht="16.5">
      <c r="A827" s="67"/>
      <c r="B827" s="67"/>
      <c r="C827" s="67"/>
      <c r="D827" s="67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</row>
    <row r="828" spans="1:21" ht="16.5">
      <c r="A828" s="67"/>
      <c r="B828" s="67"/>
      <c r="C828" s="67"/>
      <c r="D828" s="67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</row>
    <row r="829" spans="1:21" ht="16.5">
      <c r="A829" s="67"/>
      <c r="B829" s="67"/>
      <c r="C829" s="67"/>
      <c r="D829" s="67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</row>
    <row r="830" spans="1:21" ht="16.5">
      <c r="A830" s="67"/>
      <c r="B830" s="67"/>
      <c r="C830" s="67"/>
      <c r="D830" s="67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</row>
    <row r="831" spans="1:21" ht="16.5">
      <c r="A831" s="67"/>
      <c r="B831" s="67"/>
      <c r="C831" s="67"/>
      <c r="D831" s="67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</row>
    <row r="832" spans="1:21" ht="16.5">
      <c r="A832" s="67"/>
      <c r="B832" s="67"/>
      <c r="C832" s="67"/>
      <c r="D832" s="67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</row>
    <row r="833" spans="1:21" ht="16.5">
      <c r="A833" s="67"/>
      <c r="B833" s="67"/>
      <c r="C833" s="67"/>
      <c r="D833" s="67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</row>
    <row r="834" spans="1:21" ht="16.5">
      <c r="A834" s="67"/>
      <c r="B834" s="67"/>
      <c r="C834" s="67"/>
      <c r="D834" s="67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</row>
    <row r="835" spans="1:21" ht="16.5">
      <c r="A835" s="67"/>
      <c r="B835" s="67"/>
      <c r="C835" s="67"/>
      <c r="D835" s="67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</row>
    <row r="836" spans="1:21" ht="16.5">
      <c r="A836" s="67"/>
      <c r="B836" s="67"/>
      <c r="C836" s="67"/>
      <c r="D836" s="67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</row>
    <row r="837" spans="1:21" ht="16.5">
      <c r="A837" s="67"/>
      <c r="B837" s="67"/>
      <c r="C837" s="67"/>
      <c r="D837" s="67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</row>
    <row r="838" spans="1:21" ht="16.5">
      <c r="A838" s="67"/>
      <c r="B838" s="67"/>
      <c r="C838" s="67"/>
      <c r="D838" s="67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</row>
    <row r="839" spans="1:21" ht="16.5">
      <c r="A839" s="67"/>
      <c r="B839" s="67"/>
      <c r="C839" s="67"/>
      <c r="D839" s="67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</row>
    <row r="840" spans="1:21" ht="16.5">
      <c r="A840" s="67"/>
      <c r="B840" s="67"/>
      <c r="C840" s="67"/>
      <c r="D840" s="67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</row>
    <row r="841" spans="1:21" ht="16.5">
      <c r="A841" s="67"/>
      <c r="B841" s="67"/>
      <c r="C841" s="67"/>
      <c r="D841" s="67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</row>
    <row r="842" spans="1:21" ht="16.5">
      <c r="A842" s="67"/>
      <c r="B842" s="67"/>
      <c r="C842" s="67"/>
      <c r="D842" s="67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</row>
    <row r="843" spans="1:21" ht="16.5">
      <c r="A843" s="67"/>
      <c r="B843" s="67"/>
      <c r="C843" s="67"/>
      <c r="D843" s="67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</row>
    <row r="844" spans="1:21" ht="16.5">
      <c r="A844" s="67"/>
      <c r="B844" s="67"/>
      <c r="C844" s="67"/>
      <c r="D844" s="67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1:21" ht="16.5">
      <c r="A845" s="67"/>
      <c r="B845" s="67"/>
      <c r="C845" s="67"/>
      <c r="D845" s="67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</row>
    <row r="846" spans="1:21" ht="16.5">
      <c r="A846" s="67"/>
      <c r="B846" s="67"/>
      <c r="C846" s="67"/>
      <c r="D846" s="67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</row>
    <row r="847" spans="1:21" ht="16.5">
      <c r="A847" s="67"/>
      <c r="B847" s="67"/>
      <c r="C847" s="67"/>
      <c r="D847" s="67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1:21" ht="16.5">
      <c r="A848" s="67"/>
      <c r="B848" s="67"/>
      <c r="C848" s="67"/>
      <c r="D848" s="67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</row>
    <row r="849" spans="1:21" ht="16.5">
      <c r="A849" s="67"/>
      <c r="B849" s="67"/>
      <c r="C849" s="67"/>
      <c r="D849" s="67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</row>
    <row r="850" spans="1:21" ht="16.5">
      <c r="A850" s="67"/>
      <c r="B850" s="67"/>
      <c r="C850" s="67"/>
      <c r="D850" s="67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</row>
    <row r="851" spans="1:21" ht="16.5">
      <c r="A851" s="67"/>
      <c r="B851" s="67"/>
      <c r="C851" s="67"/>
      <c r="D851" s="67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</row>
    <row r="852" spans="1:21" ht="16.5">
      <c r="A852" s="67"/>
      <c r="B852" s="67"/>
      <c r="C852" s="67"/>
      <c r="D852" s="67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</row>
    <row r="853" spans="1:21" ht="16.5">
      <c r="A853" s="67"/>
      <c r="B853" s="67"/>
      <c r="C853" s="67"/>
      <c r="D853" s="67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</row>
    <row r="854" spans="1:21" ht="16.5">
      <c r="A854" s="67"/>
      <c r="B854" s="67"/>
      <c r="C854" s="67"/>
      <c r="D854" s="67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</row>
    <row r="855" spans="1:21" ht="16.5">
      <c r="A855" s="67"/>
      <c r="B855" s="67"/>
      <c r="C855" s="67"/>
      <c r="D855" s="67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</row>
    <row r="856" spans="1:21" ht="16.5">
      <c r="A856" s="67"/>
      <c r="B856" s="67"/>
      <c r="C856" s="67"/>
      <c r="D856" s="67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</row>
    <row r="857" spans="1:21" ht="16.5">
      <c r="A857" s="67"/>
      <c r="B857" s="67"/>
      <c r="C857" s="67"/>
      <c r="D857" s="67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</row>
    <row r="858" spans="1:21" ht="16.5">
      <c r="A858" s="67"/>
      <c r="B858" s="67"/>
      <c r="C858" s="67"/>
      <c r="D858" s="67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</row>
    <row r="859" spans="1:21" ht="16.5">
      <c r="A859" s="67"/>
      <c r="B859" s="67"/>
      <c r="C859" s="67"/>
      <c r="D859" s="67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</row>
    <row r="860" spans="1:21" ht="16.5">
      <c r="A860" s="67"/>
      <c r="B860" s="67"/>
      <c r="C860" s="67"/>
      <c r="D860" s="67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</row>
    <row r="861" spans="1:21" ht="16.5">
      <c r="A861" s="67"/>
      <c r="B861" s="67"/>
      <c r="C861" s="67"/>
      <c r="D861" s="67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</row>
    <row r="862" spans="1:21" ht="16.5">
      <c r="A862" s="67"/>
      <c r="B862" s="67"/>
      <c r="C862" s="67"/>
      <c r="D862" s="67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</row>
    <row r="863" spans="1:21" ht="16.5">
      <c r="A863" s="67"/>
      <c r="B863" s="67"/>
      <c r="C863" s="67"/>
      <c r="D863" s="67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</row>
    <row r="864" spans="1:21" ht="16.5">
      <c r="A864" s="67"/>
      <c r="B864" s="67"/>
      <c r="C864" s="67"/>
      <c r="D864" s="67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</row>
    <row r="865" spans="1:21" ht="16.5">
      <c r="A865" s="67"/>
      <c r="B865" s="67"/>
      <c r="C865" s="67"/>
      <c r="D865" s="67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</row>
    <row r="866" spans="1:21" ht="16.5">
      <c r="A866" s="67"/>
      <c r="B866" s="67"/>
      <c r="C866" s="67"/>
      <c r="D866" s="67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</row>
    <row r="867" spans="1:21" ht="16.5">
      <c r="A867" s="67"/>
      <c r="B867" s="67"/>
      <c r="C867" s="67"/>
      <c r="D867" s="67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</row>
    <row r="868" spans="1:21" ht="16.5">
      <c r="A868" s="67"/>
      <c r="B868" s="67"/>
      <c r="C868" s="67"/>
      <c r="D868" s="67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</row>
    <row r="869" spans="1:21" ht="16.5">
      <c r="A869" s="67"/>
      <c r="B869" s="67"/>
      <c r="C869" s="67"/>
      <c r="D869" s="67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</row>
    <row r="870" spans="1:21" ht="16.5">
      <c r="A870" s="67"/>
      <c r="B870" s="67"/>
      <c r="C870" s="67"/>
      <c r="D870" s="67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</row>
    <row r="871" spans="1:21" ht="16.5">
      <c r="A871" s="67"/>
      <c r="B871" s="67"/>
      <c r="C871" s="67"/>
      <c r="D871" s="67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</row>
    <row r="872" spans="1:21" ht="16.5">
      <c r="A872" s="67"/>
      <c r="B872" s="67"/>
      <c r="C872" s="67"/>
      <c r="D872" s="67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</row>
    <row r="873" spans="1:21" ht="16.5">
      <c r="A873" s="67"/>
      <c r="B873" s="67"/>
      <c r="C873" s="67"/>
      <c r="D873" s="67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</row>
    <row r="874" spans="1:21" ht="16.5">
      <c r="A874" s="67"/>
      <c r="B874" s="67"/>
      <c r="C874" s="67"/>
      <c r="D874" s="67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</row>
    <row r="875" spans="1:21" ht="16.5">
      <c r="A875" s="67"/>
      <c r="B875" s="67"/>
      <c r="C875" s="67"/>
      <c r="D875" s="67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</row>
    <row r="876" spans="1:21" ht="16.5">
      <c r="A876" s="67"/>
      <c r="B876" s="67"/>
      <c r="C876" s="67"/>
      <c r="D876" s="67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</row>
    <row r="877" spans="1:21" ht="16.5">
      <c r="A877" s="67"/>
      <c r="B877" s="67"/>
      <c r="C877" s="67"/>
      <c r="D877" s="67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</row>
    <row r="878" spans="1:21" ht="16.5">
      <c r="A878" s="67"/>
      <c r="B878" s="67"/>
      <c r="C878" s="67"/>
      <c r="D878" s="67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</row>
    <row r="879" spans="1:21" ht="16.5">
      <c r="A879" s="67"/>
      <c r="B879" s="67"/>
      <c r="C879" s="67"/>
      <c r="D879" s="67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</row>
    <row r="880" spans="1:21" ht="16.5">
      <c r="A880" s="67"/>
      <c r="B880" s="67"/>
      <c r="C880" s="67"/>
      <c r="D880" s="67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</row>
    <row r="881" spans="1:21" ht="16.5">
      <c r="A881" s="67"/>
      <c r="B881" s="67"/>
      <c r="C881" s="67"/>
      <c r="D881" s="67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</row>
    <row r="882" spans="1:21" ht="16.5">
      <c r="A882" s="67"/>
      <c r="B882" s="67"/>
      <c r="C882" s="67"/>
      <c r="D882" s="67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</row>
    <row r="883" spans="1:21" ht="16.5">
      <c r="A883" s="67"/>
      <c r="B883" s="67"/>
      <c r="C883" s="67"/>
      <c r="D883" s="67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</row>
    <row r="884" spans="1:21" ht="16.5">
      <c r="A884" s="67"/>
      <c r="B884" s="67"/>
      <c r="C884" s="67"/>
      <c r="D884" s="67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</row>
    <row r="885" spans="1:21" ht="16.5">
      <c r="A885" s="67"/>
      <c r="B885" s="67"/>
      <c r="C885" s="67"/>
      <c r="D885" s="67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</row>
    <row r="886" spans="1:21" ht="16.5">
      <c r="A886" s="67"/>
      <c r="B886" s="67"/>
      <c r="C886" s="67"/>
      <c r="D886" s="67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</row>
    <row r="887" spans="1:21" ht="16.5">
      <c r="A887" s="67"/>
      <c r="B887" s="67"/>
      <c r="C887" s="67"/>
      <c r="D887" s="67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</row>
    <row r="888" spans="1:21" ht="16.5">
      <c r="A888" s="67"/>
      <c r="B888" s="67"/>
      <c r="C888" s="67"/>
      <c r="D888" s="67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</row>
    <row r="889" spans="1:21" ht="16.5">
      <c r="A889" s="67"/>
      <c r="B889" s="67"/>
      <c r="C889" s="67"/>
      <c r="D889" s="67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</row>
    <row r="890" spans="1:21" ht="16.5">
      <c r="A890" s="67"/>
      <c r="B890" s="67"/>
      <c r="C890" s="67"/>
      <c r="D890" s="67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</row>
    <row r="891" spans="1:21" ht="16.5">
      <c r="A891" s="67"/>
      <c r="B891" s="67"/>
      <c r="C891" s="67"/>
      <c r="D891" s="67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</row>
    <row r="892" spans="1:21" ht="16.5">
      <c r="A892" s="67"/>
      <c r="B892" s="67"/>
      <c r="C892" s="67"/>
      <c r="D892" s="67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</row>
    <row r="893" spans="1:21" ht="16.5">
      <c r="A893" s="67"/>
      <c r="B893" s="67"/>
      <c r="C893" s="67"/>
      <c r="D893" s="67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</row>
    <row r="894" spans="1:21" ht="16.5">
      <c r="A894" s="67"/>
      <c r="B894" s="67"/>
      <c r="C894" s="67"/>
      <c r="D894" s="67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</row>
    <row r="895" spans="1:21" ht="16.5">
      <c r="A895" s="67"/>
      <c r="B895" s="67"/>
      <c r="C895" s="67"/>
      <c r="D895" s="67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</row>
    <row r="896" spans="1:21" ht="16.5">
      <c r="A896" s="67"/>
      <c r="B896" s="67"/>
      <c r="C896" s="67"/>
      <c r="D896" s="67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</row>
    <row r="897" spans="1:21" ht="16.5">
      <c r="A897" s="67"/>
      <c r="B897" s="67"/>
      <c r="C897" s="67"/>
      <c r="D897" s="67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</row>
    <row r="898" spans="1:21" ht="16.5">
      <c r="A898" s="67"/>
      <c r="B898" s="67"/>
      <c r="C898" s="67"/>
      <c r="D898" s="67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</row>
    <row r="899" spans="1:21" ht="16.5">
      <c r="A899" s="67"/>
      <c r="B899" s="67"/>
      <c r="C899" s="67"/>
      <c r="D899" s="67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</row>
    <row r="900" spans="1:21" ht="16.5">
      <c r="A900" s="67"/>
      <c r="B900" s="67"/>
      <c r="C900" s="67"/>
      <c r="D900" s="67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</row>
    <row r="901" spans="1:21" ht="16.5">
      <c r="A901" s="67"/>
      <c r="B901" s="67"/>
      <c r="C901" s="67"/>
      <c r="D901" s="67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</row>
    <row r="902" spans="1:21" ht="16.5">
      <c r="A902" s="67"/>
      <c r="B902" s="67"/>
      <c r="C902" s="67"/>
      <c r="D902" s="67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</row>
    <row r="903" spans="1:21" ht="16.5">
      <c r="A903" s="67"/>
      <c r="B903" s="67"/>
      <c r="C903" s="67"/>
      <c r="D903" s="67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</row>
    <row r="904" spans="1:21" ht="16.5">
      <c r="A904" s="67"/>
      <c r="B904" s="67"/>
      <c r="C904" s="67"/>
      <c r="D904" s="67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</row>
    <row r="905" spans="1:21" ht="16.5">
      <c r="A905" s="67"/>
      <c r="B905" s="67"/>
      <c r="C905" s="67"/>
      <c r="D905" s="67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</row>
    <row r="906" spans="1:21" ht="16.5">
      <c r="A906" s="67"/>
      <c r="B906" s="67"/>
      <c r="C906" s="67"/>
      <c r="D906" s="67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</row>
    <row r="907" spans="1:21" ht="16.5">
      <c r="A907" s="67"/>
      <c r="B907" s="67"/>
      <c r="C907" s="67"/>
      <c r="D907" s="67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</row>
    <row r="908" spans="1:21" ht="16.5">
      <c r="A908" s="67"/>
      <c r="B908" s="67"/>
      <c r="C908" s="67"/>
      <c r="D908" s="67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</row>
    <row r="909" spans="1:21" ht="16.5">
      <c r="A909" s="67"/>
      <c r="B909" s="67"/>
      <c r="C909" s="67"/>
      <c r="D909" s="67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</row>
    <row r="910" spans="1:21" ht="16.5">
      <c r="A910" s="67"/>
      <c r="B910" s="67"/>
      <c r="C910" s="67"/>
      <c r="D910" s="67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</row>
    <row r="911" spans="1:21" ht="16.5">
      <c r="A911" s="67"/>
      <c r="B911" s="67"/>
      <c r="C911" s="67"/>
      <c r="D911" s="67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</row>
    <row r="912" spans="1:21" ht="16.5">
      <c r="A912" s="67"/>
      <c r="B912" s="67"/>
      <c r="C912" s="67"/>
      <c r="D912" s="67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</row>
    <row r="913" spans="1:21" ht="16.5">
      <c r="A913" s="67"/>
      <c r="B913" s="67"/>
      <c r="C913" s="67"/>
      <c r="D913" s="67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</row>
    <row r="914" spans="1:21" ht="16.5">
      <c r="A914" s="67"/>
      <c r="B914" s="67"/>
      <c r="C914" s="67"/>
      <c r="D914" s="67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</row>
    <row r="915" spans="1:21" ht="16.5">
      <c r="A915" s="67"/>
      <c r="B915" s="67"/>
      <c r="C915" s="67"/>
      <c r="D915" s="67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</row>
    <row r="916" spans="1:21" ht="16.5">
      <c r="A916" s="67"/>
      <c r="B916" s="67"/>
      <c r="C916" s="67"/>
      <c r="D916" s="67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</row>
    <row r="917" spans="1:21" ht="16.5">
      <c r="A917" s="67"/>
      <c r="B917" s="67"/>
      <c r="C917" s="67"/>
      <c r="D917" s="67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</row>
    <row r="918" spans="1:21" ht="16.5">
      <c r="A918" s="67"/>
      <c r="B918" s="67"/>
      <c r="C918" s="67"/>
      <c r="D918" s="67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</row>
    <row r="919" spans="1:21" ht="16.5">
      <c r="A919" s="67"/>
      <c r="B919" s="67"/>
      <c r="C919" s="67"/>
      <c r="D919" s="67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</row>
  </sheetData>
  <sheetProtection algorithmName="SHA-512" hashValue="wyFAQTIfk6E+GTAHvI6J1Yv0cp+ECrTo5zAlpbMvg15sEqn2pDmJfdIAkIXaHAnHqQ+DurOPiWjz99rUgkNXhw==" saltValue="iFnWjS4yzbKrow9uJlIMYA==" spinCount="100000" sheet="1" selectLockedCells="1"/>
  <mergeCells count="14">
    <mergeCell ref="A2:D2"/>
    <mergeCell ref="A1:D1"/>
    <mergeCell ref="A19:D19"/>
    <mergeCell ref="A46:D46"/>
    <mergeCell ref="A41:D41"/>
    <mergeCell ref="A35:D35"/>
    <mergeCell ref="A31:D31"/>
    <mergeCell ref="A79:D79"/>
    <mergeCell ref="A33:D33"/>
    <mergeCell ref="E75:I76"/>
    <mergeCell ref="A52:D52"/>
    <mergeCell ref="A58:D58"/>
    <mergeCell ref="A65:D65"/>
    <mergeCell ref="A68:D68"/>
  </mergeCells>
  <phoneticPr fontId="1" type="noConversion"/>
  <conditionalFormatting sqref="I34 I28 I21:I22">
    <cfRule type="containsText" dxfId="7" priority="9" operator="containsText" text="Out">
      <formula>NOT(ISERROR(SEARCH("Out",I21)))</formula>
    </cfRule>
    <cfRule type="containsText" dxfId="6" priority="10" operator="containsText" text="In">
      <formula>NOT(ISERROR(SEARCH("In",I21)))</formula>
    </cfRule>
  </conditionalFormatting>
  <conditionalFormatting sqref="I20">
    <cfRule type="containsText" dxfId="5" priority="11" operator="containsText" text="Out">
      <formula>NOT(ISERROR(SEARCH("Out",I20)))</formula>
    </cfRule>
    <cfRule type="containsText" dxfId="4" priority="12" operator="containsText" text="In">
      <formula>NOT(ISERROR(SEARCH("In",I20)))</formula>
    </cfRule>
    <cfRule type="containsText" dxfId="3" priority="13" operator="containsText" text="In">
      <formula>NOT(ISERROR(SEARCH("In",I20)))</formula>
    </cfRule>
    <cfRule type="containsText" dxfId="2" priority="14" operator="containsText" text="Out Range">
      <formula>NOT(ISERROR(SEARCH("Out Range",I20)))</formula>
    </cfRule>
    <cfRule type="containsText" dxfId="1" priority="15" operator="containsText" text="In Range">
      <formula>NOT(ISERROR(SEARCH("In Range",I20)))</formula>
    </cfRule>
    <cfRule type="cellIs" dxfId="0" priority="16" operator="equal">
      <formula>"""In Range"""</formula>
    </cfRule>
    <cfRule type="colorScale" priority="17">
      <colorScale>
        <cfvo type="formula" val="&quot;In Range&quot;"/>
        <cfvo type="formula" val="&quot;Out Range&quot;"/>
        <color theme="6"/>
        <color rgb="FFFF0000"/>
      </colorScale>
    </cfRule>
  </conditionalFormatting>
  <pageMargins left="0.7" right="0.7" top="0.75" bottom="0.75" header="0.3" footer="0.3"/>
  <pageSetup paperSize="9" orientation="portrait" horizontalDpi="200" verticalDpi="200" r:id="rId1"/>
  <drawing r:id="rId2"/>
  <legacyDrawing r:id="rId3"/>
  <oleObjects>
    <mc:AlternateContent xmlns:mc="http://schemas.openxmlformats.org/markup-compatibility/2006">
      <mc:Choice Requires="x14">
        <oleObject progId="Visio.Drawing.11" shapeId="1040" r:id="rId4">
          <objectPr defaultSize="0" autoPict="0" r:id="rId5">
            <anchor moveWithCells="1" sizeWithCells="1">
              <from>
                <xdr:col>0</xdr:col>
                <xdr:colOff>31750</xdr:colOff>
                <xdr:row>2</xdr:row>
                <xdr:rowOff>69850</xdr:rowOff>
              </from>
              <to>
                <xdr:col>2</xdr:col>
                <xdr:colOff>781050</xdr:colOff>
                <xdr:row>17</xdr:row>
                <xdr:rowOff>76200</xdr:rowOff>
              </to>
            </anchor>
          </objectPr>
        </oleObject>
      </mc:Choice>
      <mc:Fallback>
        <oleObject progId="Visio.Drawing.11" shapeId="1040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F2C845-8DCD-4816-B328-6D6DCEE275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B64907-7E29-4F3E-A231-C7CFDCA317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E9C870-9567-405A-85C3-35B019248F1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AL8853Q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2023-08-16T15:07:36Z</dcterms:modified>
</cp:coreProperties>
</file>